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430" tabRatio="817" firstSheet="3" activeTab="7"/>
  </bookViews>
  <sheets>
    <sheet name="①事業者概要シート" sheetId="9" r:id="rId1"/>
    <sheet name="②事業環境の棚卸しシート" sheetId="10" r:id="rId2"/>
    <sheet name="③目標＆構想整理メモ" sheetId="11" r:id="rId3"/>
    <sheet name="⑤決算書入力シート" sheetId="3" r:id="rId4"/>
    <sheet name="⑥財務分析シート" sheetId="4" r:id="rId5"/>
    <sheet name="⑦課題解決による効果検証シート" sheetId="6" r:id="rId6"/>
    <sheet name="⑧目標売上・利益の検証シート" sheetId="7" r:id="rId7"/>
    <sheet name="⑨粗利益目標達成シミュレーション" sheetId="5" r:id="rId8"/>
    <sheet name="⑩事業計画書フォーマット" sheetId="8" r:id="rId9"/>
    <sheet name="⑪損益資金計画フォーマット" sheetId="2" r:id="rId10"/>
  </sheets>
  <definedNames>
    <definedName name="_xlnm.Print_Area" localSheetId="0">①事業者概要シート!$A$1:$N$50</definedName>
    <definedName name="_xlnm.Print_Area" localSheetId="1">②事業環境の棚卸しシート!$A$1:$N$50</definedName>
    <definedName name="_xlnm.Print_Area" localSheetId="2">'③目標＆構想整理メモ'!$A$1:$H$36</definedName>
    <definedName name="_xlnm.Print_Area" localSheetId="3">⑤決算書入力シート!$A$1:$Q$37</definedName>
    <definedName name="_xlnm.Print_Area" localSheetId="4">⑥財務分析シート!$A$1:$R$52</definedName>
    <definedName name="_xlnm.Print_Area" localSheetId="5">⑦課題解決による効果検証シート!$A$1:$S$48</definedName>
    <definedName name="_xlnm.Print_Area" localSheetId="6">⑧目標売上・利益の検証シート!$A$1:$P$23</definedName>
    <definedName name="_xlnm.Print_Area" localSheetId="7">⑨粗利益目標達成シミュレーション!$A$1:$R$37</definedName>
    <definedName name="_xlnm.Print_Area" localSheetId="8">⑩事業計画書フォーマット!$A$1:$J$31</definedName>
    <definedName name="_xlnm.Print_Area" localSheetId="9">⑪損益資金計画フォーマット!$A$1:$L$47</definedName>
  </definedNames>
  <calcPr calcId="145621"/>
</workbook>
</file>

<file path=xl/calcChain.xml><?xml version="1.0" encoding="utf-8"?>
<calcChain xmlns="http://schemas.openxmlformats.org/spreadsheetml/2006/main">
  <c r="I21" i="2" l="1"/>
  <c r="G21" i="2"/>
  <c r="E21" i="2"/>
  <c r="C5" i="5" l="1"/>
  <c r="C14" i="7"/>
  <c r="C10" i="7"/>
  <c r="C8" i="7"/>
  <c r="C6" i="7"/>
  <c r="C11" i="7" l="1"/>
  <c r="D14" i="7"/>
  <c r="D8" i="7"/>
  <c r="D10" i="7"/>
  <c r="H27" i="3" l="1"/>
  <c r="H25" i="3"/>
  <c r="H24" i="3"/>
  <c r="H22" i="3"/>
  <c r="H21" i="3"/>
  <c r="H20" i="3"/>
  <c r="H19" i="3"/>
  <c r="H18" i="3"/>
  <c r="H16" i="3"/>
  <c r="H15" i="3"/>
  <c r="H14" i="3"/>
  <c r="H13" i="3"/>
  <c r="H12" i="3"/>
  <c r="H11" i="3"/>
  <c r="H8" i="3"/>
  <c r="H7" i="3"/>
  <c r="F27" i="3"/>
  <c r="F25" i="3"/>
  <c r="F24" i="3"/>
  <c r="F22" i="3"/>
  <c r="F21" i="3"/>
  <c r="F20" i="3"/>
  <c r="F19" i="3"/>
  <c r="F18" i="3"/>
  <c r="F16" i="3"/>
  <c r="F15" i="3"/>
  <c r="F14" i="3"/>
  <c r="F13" i="3"/>
  <c r="F12" i="3"/>
  <c r="F11" i="3"/>
  <c r="F8" i="3"/>
  <c r="F7" i="3"/>
  <c r="D27" i="3"/>
  <c r="D25" i="3"/>
  <c r="D24" i="3"/>
  <c r="D22" i="3"/>
  <c r="D21" i="3"/>
  <c r="D20" i="3"/>
  <c r="D19" i="3"/>
  <c r="D18" i="3"/>
  <c r="D16" i="3"/>
  <c r="D15" i="3"/>
  <c r="D14" i="3"/>
  <c r="D13" i="3"/>
  <c r="D12" i="3"/>
  <c r="D11" i="3"/>
  <c r="D8" i="3"/>
  <c r="D7" i="3"/>
  <c r="C46" i="2"/>
  <c r="C44" i="2"/>
  <c r="H33" i="2"/>
  <c r="H32" i="2"/>
  <c r="H31" i="2"/>
  <c r="F33" i="2"/>
  <c r="F32" i="2"/>
  <c r="F31" i="2"/>
  <c r="H20" i="2"/>
  <c r="H19" i="2"/>
  <c r="H18" i="2"/>
  <c r="H16" i="2"/>
  <c r="H15" i="2"/>
  <c r="H13" i="2"/>
  <c r="H12" i="2"/>
  <c r="H11" i="2"/>
  <c r="H10" i="2"/>
  <c r="H9" i="2"/>
  <c r="H5" i="2"/>
  <c r="F20" i="2"/>
  <c r="F19" i="2"/>
  <c r="F18" i="2"/>
  <c r="F16" i="2"/>
  <c r="F15" i="2"/>
  <c r="F13" i="2"/>
  <c r="F12" i="2"/>
  <c r="F11" i="2"/>
  <c r="F10" i="2"/>
  <c r="F9" i="2"/>
  <c r="F5" i="2"/>
  <c r="I27" i="2"/>
  <c r="G27" i="2"/>
  <c r="E27" i="2"/>
  <c r="C4" i="2"/>
  <c r="M12" i="5"/>
  <c r="M21" i="5"/>
  <c r="M20" i="5"/>
  <c r="M19" i="5"/>
  <c r="M18" i="5"/>
  <c r="M17" i="5"/>
  <c r="M16" i="5"/>
  <c r="M15" i="5"/>
  <c r="M14" i="5"/>
  <c r="M13" i="5"/>
  <c r="C13" i="5"/>
  <c r="F13" i="5" s="1"/>
  <c r="H13" i="5" s="1"/>
  <c r="I13" i="5" s="1"/>
  <c r="C14" i="5"/>
  <c r="E14" i="5" s="1"/>
  <c r="C15" i="5"/>
  <c r="L15" i="5" s="1"/>
  <c r="C16" i="5"/>
  <c r="E16" i="5" s="1"/>
  <c r="C17" i="5"/>
  <c r="F17" i="5" s="1"/>
  <c r="C18" i="5"/>
  <c r="L18" i="5" s="1"/>
  <c r="C19" i="5"/>
  <c r="L19" i="5" s="1"/>
  <c r="O19" i="5" s="1"/>
  <c r="Q19" i="5" s="1"/>
  <c r="R19" i="5" s="1"/>
  <c r="C20" i="5"/>
  <c r="F20" i="5" s="1"/>
  <c r="H20" i="5" s="1"/>
  <c r="I20" i="5" s="1"/>
  <c r="C21" i="5"/>
  <c r="F21" i="5" s="1"/>
  <c r="H21" i="5" s="1"/>
  <c r="I21" i="5" s="1"/>
  <c r="C12" i="5"/>
  <c r="F12" i="5" s="1"/>
  <c r="I14" i="4"/>
  <c r="P5" i="3"/>
  <c r="N5" i="3"/>
  <c r="L5" i="3"/>
  <c r="E25" i="4"/>
  <c r="I25" i="4"/>
  <c r="M25" i="4" s="1"/>
  <c r="P25" i="4" s="1"/>
  <c r="G25" i="4"/>
  <c r="E24" i="4"/>
  <c r="I24" i="4"/>
  <c r="M24" i="4" s="1"/>
  <c r="R24" i="4" s="1"/>
  <c r="G24" i="4"/>
  <c r="E23" i="4"/>
  <c r="I23" i="4"/>
  <c r="M23" i="4" s="1"/>
  <c r="P23" i="4" s="1"/>
  <c r="G23" i="4"/>
  <c r="I21" i="4"/>
  <c r="M21" i="4" s="1"/>
  <c r="G21" i="4"/>
  <c r="E21" i="4"/>
  <c r="I20" i="4"/>
  <c r="M20" i="4" s="1"/>
  <c r="G20" i="4"/>
  <c r="E20" i="4"/>
  <c r="L17" i="5" l="1"/>
  <c r="L13" i="5"/>
  <c r="N13" i="5" s="1"/>
  <c r="L12" i="5"/>
  <c r="L14" i="5"/>
  <c r="N15" i="5"/>
  <c r="O15" i="5"/>
  <c r="Q15" i="5" s="1"/>
  <c r="R15" i="5" s="1"/>
  <c r="L16" i="5"/>
  <c r="N18" i="5"/>
  <c r="O18" i="5"/>
  <c r="Q18" i="5" s="1"/>
  <c r="R18" i="5" s="1"/>
  <c r="N19" i="5"/>
  <c r="L20" i="5"/>
  <c r="L21" i="5"/>
  <c r="E21" i="5"/>
  <c r="E20" i="5"/>
  <c r="F14" i="5"/>
  <c r="H14" i="5" s="1"/>
  <c r="I14" i="5" s="1"/>
  <c r="E13" i="5"/>
  <c r="E19" i="5"/>
  <c r="F19" i="5"/>
  <c r="H19" i="5" s="1"/>
  <c r="I19" i="5" s="1"/>
  <c r="E18" i="5"/>
  <c r="F18" i="5"/>
  <c r="H18" i="5" s="1"/>
  <c r="I18" i="5" s="1"/>
  <c r="E17" i="5"/>
  <c r="H17" i="5"/>
  <c r="I17" i="5" s="1"/>
  <c r="F16" i="5"/>
  <c r="H16" i="5" s="1"/>
  <c r="I16" i="5" s="1"/>
  <c r="E15" i="5"/>
  <c r="F15" i="5"/>
  <c r="H15" i="5" s="1"/>
  <c r="I15" i="5" s="1"/>
  <c r="H12" i="5"/>
  <c r="I12" i="5" s="1"/>
  <c r="E12" i="5"/>
  <c r="J23" i="4"/>
  <c r="R23" i="4"/>
  <c r="P24" i="4"/>
  <c r="H21" i="4"/>
  <c r="J25" i="4"/>
  <c r="H25" i="4"/>
  <c r="J24" i="4"/>
  <c r="H24" i="4"/>
  <c r="H23" i="4"/>
  <c r="R20" i="4"/>
  <c r="P20" i="4"/>
  <c r="R21" i="4"/>
  <c r="P21" i="4"/>
  <c r="R25" i="4"/>
  <c r="J20" i="4"/>
  <c r="H20" i="4"/>
  <c r="J21" i="4"/>
  <c r="O17" i="5" l="1"/>
  <c r="Q17" i="5" s="1"/>
  <c r="R17" i="5" s="1"/>
  <c r="N17" i="5"/>
  <c r="O13" i="5"/>
  <c r="Q13" i="5" s="1"/>
  <c r="R13" i="5" s="1"/>
  <c r="O12" i="5"/>
  <c r="Q12" i="5" s="1"/>
  <c r="R12" i="5" s="1"/>
  <c r="N12" i="5"/>
  <c r="O14" i="5"/>
  <c r="Q14" i="5" s="1"/>
  <c r="R14" i="5" s="1"/>
  <c r="N14" i="5"/>
  <c r="O16" i="5"/>
  <c r="Q16" i="5" s="1"/>
  <c r="R16" i="5" s="1"/>
  <c r="N16" i="5"/>
  <c r="N20" i="5"/>
  <c r="O20" i="5"/>
  <c r="Q20" i="5" s="1"/>
  <c r="R20" i="5" s="1"/>
  <c r="N21" i="5"/>
  <c r="O21" i="5"/>
  <c r="Q21" i="5" s="1"/>
  <c r="R21" i="5" s="1"/>
  <c r="E17" i="4" l="1"/>
  <c r="I17" i="4"/>
  <c r="M17" i="4" s="1"/>
  <c r="G17" i="4"/>
  <c r="E15" i="4"/>
  <c r="I15" i="4"/>
  <c r="G15" i="4"/>
  <c r="E14" i="4"/>
  <c r="M14" i="4"/>
  <c r="G14" i="4"/>
  <c r="J14" i="4" s="1"/>
  <c r="E13" i="4"/>
  <c r="I13" i="4"/>
  <c r="M13" i="4" s="1"/>
  <c r="G13" i="4"/>
  <c r="I4" i="4"/>
  <c r="G4" i="4"/>
  <c r="E4" i="4"/>
  <c r="I9" i="4"/>
  <c r="M9" i="4" s="1"/>
  <c r="G9" i="4"/>
  <c r="E9" i="4"/>
  <c r="H15" i="4" l="1"/>
  <c r="J9" i="4"/>
  <c r="J15" i="4"/>
  <c r="M15" i="4"/>
  <c r="R9" i="4"/>
  <c r="P9" i="4"/>
  <c r="R14" i="4"/>
  <c r="P14" i="4"/>
  <c r="P13" i="4"/>
  <c r="R13" i="4"/>
  <c r="J17" i="4"/>
  <c r="R17" i="4"/>
  <c r="P17" i="4"/>
  <c r="H9" i="4"/>
  <c r="H13" i="4"/>
  <c r="H17" i="4"/>
  <c r="J13" i="4"/>
  <c r="H14" i="4"/>
  <c r="F13" i="10"/>
  <c r="H8" i="10" s="1"/>
  <c r="P15" i="4" l="1"/>
  <c r="R15" i="4"/>
  <c r="H10" i="10"/>
  <c r="H13" i="10"/>
  <c r="H9" i="10"/>
  <c r="H11" i="10"/>
  <c r="H12" i="10"/>
  <c r="N8" i="2" l="1"/>
  <c r="F27" i="10" l="1"/>
  <c r="H25" i="10" l="1"/>
  <c r="H27" i="10"/>
  <c r="H22" i="10"/>
  <c r="H24" i="10"/>
  <c r="H23" i="10"/>
  <c r="H26" i="10"/>
  <c r="C37" i="2"/>
  <c r="C36" i="2"/>
  <c r="C35" i="2"/>
  <c r="G10" i="3"/>
  <c r="I10" i="4" l="1"/>
  <c r="M10" i="4" s="1"/>
  <c r="P10" i="4" s="1"/>
  <c r="C12" i="7"/>
  <c r="H10" i="3"/>
  <c r="D22" i="5"/>
  <c r="D23" i="5" s="1"/>
  <c r="R10" i="4" l="1"/>
  <c r="D12" i="7"/>
  <c r="C13" i="7"/>
  <c r="M22" i="5"/>
  <c r="M23" i="5" s="1"/>
  <c r="AA26" i="4"/>
  <c r="AA27" i="4"/>
  <c r="AA28" i="4"/>
  <c r="AA29" i="4"/>
  <c r="AA25" i="4"/>
  <c r="AA19" i="4"/>
  <c r="AA20" i="4"/>
  <c r="AA21" i="4"/>
  <c r="AA22" i="4"/>
  <c r="AA18" i="4"/>
  <c r="AA13" i="4"/>
  <c r="AA14" i="4"/>
  <c r="AA15" i="4"/>
  <c r="AA12" i="4"/>
  <c r="AA7" i="4"/>
  <c r="AA8" i="4"/>
  <c r="AA9" i="4"/>
  <c r="AA6" i="4"/>
  <c r="C15" i="7" l="1"/>
  <c r="E29" i="2"/>
  <c r="F29" i="2" s="1"/>
  <c r="G29" i="2"/>
  <c r="H29" i="2" s="1"/>
  <c r="I29" i="2"/>
  <c r="E30" i="2"/>
  <c r="F30" i="2" s="1"/>
  <c r="G30" i="2"/>
  <c r="H30" i="2" s="1"/>
  <c r="I30" i="2"/>
  <c r="C33" i="2"/>
  <c r="C32" i="2"/>
  <c r="C31" i="2"/>
  <c r="E46" i="2" l="1"/>
  <c r="C20" i="2"/>
  <c r="C19" i="2"/>
  <c r="C18" i="2"/>
  <c r="C16" i="2"/>
  <c r="C15" i="2"/>
  <c r="C12" i="2"/>
  <c r="C11" i="2"/>
  <c r="C10" i="2"/>
  <c r="C9" i="2"/>
  <c r="C6" i="2"/>
  <c r="C5" i="2"/>
  <c r="G8" i="2"/>
  <c r="H8" i="2" s="1"/>
  <c r="E8" i="2"/>
  <c r="F8" i="2" s="1"/>
  <c r="D20" i="2" l="1"/>
  <c r="D9" i="2"/>
  <c r="D15" i="2"/>
  <c r="D33" i="2"/>
  <c r="D5" i="2"/>
  <c r="D11" i="2"/>
  <c r="D18" i="2"/>
  <c r="D6" i="2"/>
  <c r="C30" i="2"/>
  <c r="D30" i="2" s="1"/>
  <c r="D12" i="2"/>
  <c r="D19" i="2"/>
  <c r="C29" i="2"/>
  <c r="D29" i="2" s="1"/>
  <c r="D10" i="2"/>
  <c r="D16" i="2"/>
  <c r="D31" i="2"/>
  <c r="D32" i="2"/>
  <c r="C10" i="3" l="1"/>
  <c r="E10" i="4" l="1"/>
  <c r="D10" i="3"/>
  <c r="H12" i="7"/>
  <c r="H10" i="7"/>
  <c r="O10" i="7" s="1"/>
  <c r="H9" i="7"/>
  <c r="H8" i="7"/>
  <c r="N8" i="7" l="1"/>
  <c r="L24" i="5" s="1"/>
  <c r="N19" i="7" l="1"/>
  <c r="O19" i="7" s="1"/>
  <c r="O8" i="7"/>
  <c r="O14" i="7"/>
  <c r="N10" i="7"/>
  <c r="N11" i="7" s="1"/>
  <c r="N20" i="7" s="1"/>
  <c r="O20" i="7" s="1"/>
  <c r="I5" i="2"/>
  <c r="B22" i="5"/>
  <c r="F7" i="5"/>
  <c r="C7" i="5"/>
  <c r="AC26" i="4"/>
  <c r="AB26" i="4"/>
  <c r="AC25" i="4"/>
  <c r="AC21" i="4"/>
  <c r="AC22" i="4"/>
  <c r="AC18" i="4"/>
  <c r="AB22" i="4"/>
  <c r="AB21" i="4"/>
  <c r="AB18" i="4"/>
  <c r="AB27" i="4"/>
  <c r="AC27" i="4"/>
  <c r="AB25" i="4"/>
  <c r="AC15" i="4"/>
  <c r="AB15" i="4"/>
  <c r="AC8" i="4"/>
  <c r="AB8" i="4"/>
  <c r="O11" i="7" l="1"/>
  <c r="E7" i="5"/>
  <c r="G7" i="5"/>
  <c r="J33" i="2"/>
  <c r="J20" i="2"/>
  <c r="J31" i="2"/>
  <c r="J18" i="2"/>
  <c r="J10" i="2"/>
  <c r="J13" i="2"/>
  <c r="J9" i="2"/>
  <c r="J5" i="2"/>
  <c r="J16" i="2"/>
  <c r="J12" i="2"/>
  <c r="J32" i="2"/>
  <c r="J19" i="2"/>
  <c r="J15" i="2"/>
  <c r="J11" i="2"/>
  <c r="J30" i="2"/>
  <c r="J29" i="2"/>
  <c r="AD25" i="4"/>
  <c r="AD26" i="4"/>
  <c r="AD27" i="4"/>
  <c r="AD22" i="4"/>
  <c r="AB5" i="4"/>
  <c r="AB17" i="4"/>
  <c r="AB11" i="4"/>
  <c r="AB24" i="4"/>
  <c r="AD15" i="4"/>
  <c r="AD24" i="4"/>
  <c r="AD5" i="4"/>
  <c r="AD17" i="4"/>
  <c r="AD11" i="4"/>
  <c r="AD18" i="4"/>
  <c r="AC5" i="4"/>
  <c r="AC17" i="4"/>
  <c r="AC11" i="4"/>
  <c r="AC24" i="4"/>
  <c r="AD21" i="4"/>
  <c r="AD8" i="4"/>
  <c r="I6" i="2"/>
  <c r="J6" i="2" s="1"/>
  <c r="O24" i="5"/>
  <c r="H7" i="5"/>
  <c r="I7" i="5" s="1"/>
  <c r="AC14" i="4"/>
  <c r="AB14" i="4"/>
  <c r="P24" i="5" l="1"/>
  <c r="Q24" i="5"/>
  <c r="R24" i="5" s="1"/>
  <c r="I7" i="2"/>
  <c r="J7" i="2" s="1"/>
  <c r="AD14" i="4"/>
  <c r="C22" i="5"/>
  <c r="E22" i="5" s="1"/>
  <c r="AC13" i="4"/>
  <c r="AB13" i="4"/>
  <c r="N7" i="3"/>
  <c r="P7" i="3"/>
  <c r="N14" i="3"/>
  <c r="P14" i="3"/>
  <c r="L14" i="3"/>
  <c r="L7" i="3"/>
  <c r="E10" i="3"/>
  <c r="M19" i="3" l="1"/>
  <c r="M15" i="3"/>
  <c r="M18" i="3"/>
  <c r="M14" i="3"/>
  <c r="M17" i="3"/>
  <c r="M20" i="3"/>
  <c r="M16" i="3"/>
  <c r="O12" i="3"/>
  <c r="O8" i="3"/>
  <c r="O11" i="3"/>
  <c r="O7" i="3"/>
  <c r="O10" i="3"/>
  <c r="O13" i="3"/>
  <c r="O9" i="3"/>
  <c r="Q20" i="3"/>
  <c r="Q15" i="3"/>
  <c r="Q19" i="3"/>
  <c r="Q16" i="3"/>
  <c r="Q18" i="3"/>
  <c r="Q14" i="3"/>
  <c r="Q17" i="3"/>
  <c r="G10" i="4"/>
  <c r="H10" i="4" s="1"/>
  <c r="F10" i="3"/>
  <c r="O17" i="3"/>
  <c r="O16" i="3"/>
  <c r="O20" i="3"/>
  <c r="O15" i="3"/>
  <c r="O19" i="3"/>
  <c r="O14" i="3"/>
  <c r="O18" i="3"/>
  <c r="Q11" i="3"/>
  <c r="Q7" i="3"/>
  <c r="Q10" i="3"/>
  <c r="Q13" i="3"/>
  <c r="Q9" i="3"/>
  <c r="Q12" i="3"/>
  <c r="Q8" i="3"/>
  <c r="M13" i="3"/>
  <c r="M9" i="3"/>
  <c r="M12" i="3"/>
  <c r="M8" i="3"/>
  <c r="M11" i="3"/>
  <c r="M7" i="3"/>
  <c r="M10" i="3"/>
  <c r="E23" i="5"/>
  <c r="I26" i="4"/>
  <c r="M26" i="4" s="1"/>
  <c r="I12" i="4"/>
  <c r="M12" i="4" s="1"/>
  <c r="G26" i="4"/>
  <c r="AC28" i="4" s="1"/>
  <c r="G12" i="4"/>
  <c r="E26" i="4"/>
  <c r="AB28" i="4" s="1"/>
  <c r="E12" i="4"/>
  <c r="AD13" i="4"/>
  <c r="L22" i="5"/>
  <c r="L25" i="5" s="1"/>
  <c r="C23" i="5"/>
  <c r="C8" i="2"/>
  <c r="F22" i="5"/>
  <c r="G22" i="5" s="1"/>
  <c r="AB9" i="4"/>
  <c r="AC9" i="4" l="1"/>
  <c r="J10" i="4"/>
  <c r="C13" i="2"/>
  <c r="D13" i="2" s="1"/>
  <c r="D8" i="2"/>
  <c r="N22" i="5"/>
  <c r="N23" i="5" s="1"/>
  <c r="G23" i="5"/>
  <c r="J12" i="4"/>
  <c r="J26" i="4"/>
  <c r="P12" i="4"/>
  <c r="R12" i="4"/>
  <c r="P26" i="4"/>
  <c r="R26" i="4"/>
  <c r="H12" i="4"/>
  <c r="H26" i="4"/>
  <c r="AB12" i="4"/>
  <c r="AD28" i="4"/>
  <c r="L23" i="5"/>
  <c r="AC12" i="4"/>
  <c r="AD12" i="4"/>
  <c r="AD9" i="4"/>
  <c r="N12" i="7"/>
  <c r="O22" i="5"/>
  <c r="H22" i="5"/>
  <c r="F23" i="5"/>
  <c r="G9" i="3"/>
  <c r="E9" i="3"/>
  <c r="G7" i="4" l="1"/>
  <c r="AC6" i="4" s="1"/>
  <c r="F9" i="3"/>
  <c r="P22" i="5"/>
  <c r="P25" i="5" s="1"/>
  <c r="O25" i="5"/>
  <c r="I7" i="4"/>
  <c r="M7" i="4" s="1"/>
  <c r="P7" i="4" s="1"/>
  <c r="H9" i="3"/>
  <c r="I8" i="2"/>
  <c r="I14" i="2" s="1"/>
  <c r="I17" i="2" s="1"/>
  <c r="O12" i="7"/>
  <c r="N13" i="7"/>
  <c r="I22" i="5"/>
  <c r="I23" i="5" s="1"/>
  <c r="O23" i="5"/>
  <c r="Q22" i="5"/>
  <c r="H23" i="5"/>
  <c r="I27" i="4"/>
  <c r="M27" i="4" s="1"/>
  <c r="E17" i="3"/>
  <c r="C9" i="3"/>
  <c r="G17" i="3"/>
  <c r="G46" i="2"/>
  <c r="I46" i="2" s="1"/>
  <c r="K27" i="2"/>
  <c r="C27" i="2"/>
  <c r="P23" i="5" l="1"/>
  <c r="R7" i="4"/>
  <c r="J8" i="2"/>
  <c r="J7" i="4"/>
  <c r="E7" i="4"/>
  <c r="H7" i="4" s="1"/>
  <c r="D9" i="3"/>
  <c r="G8" i="4"/>
  <c r="F17" i="3"/>
  <c r="R22" i="5"/>
  <c r="R25" i="5" s="1"/>
  <c r="Q25" i="5"/>
  <c r="M8" i="2"/>
  <c r="I8" i="4"/>
  <c r="M8" i="4" s="1"/>
  <c r="P8" i="4" s="1"/>
  <c r="H17" i="3"/>
  <c r="N15" i="7"/>
  <c r="N21" i="7"/>
  <c r="O21" i="7" s="1"/>
  <c r="O13" i="7"/>
  <c r="K46" i="2"/>
  <c r="P27" i="4"/>
  <c r="R27" i="4"/>
  <c r="G27" i="4"/>
  <c r="J27" i="4" s="1"/>
  <c r="AD29" i="4"/>
  <c r="AD6" i="4"/>
  <c r="E23" i="3"/>
  <c r="F23" i="3" s="1"/>
  <c r="G23" i="3"/>
  <c r="H23" i="3" s="1"/>
  <c r="Q23" i="5"/>
  <c r="C17" i="3"/>
  <c r="D17" i="3" s="1"/>
  <c r="K6" i="2"/>
  <c r="K7" i="2" s="1"/>
  <c r="L7" i="2" s="1"/>
  <c r="G6" i="2"/>
  <c r="G7" i="2" s="1"/>
  <c r="E6" i="2"/>
  <c r="E7" i="2" s="1"/>
  <c r="F7" i="2" s="1"/>
  <c r="L20" i="2"/>
  <c r="L18" i="2"/>
  <c r="L16" i="2"/>
  <c r="L15" i="2"/>
  <c r="L13" i="2"/>
  <c r="L10" i="2"/>
  <c r="L9" i="2"/>
  <c r="L8" i="2"/>
  <c r="L5" i="2"/>
  <c r="C7" i="2"/>
  <c r="D7" i="2" s="1"/>
  <c r="J8" i="4" l="1"/>
  <c r="R23" i="5"/>
  <c r="R8" i="4"/>
  <c r="AC7" i="4"/>
  <c r="N22" i="7"/>
  <c r="O22" i="7" s="1"/>
  <c r="O15" i="7"/>
  <c r="G14" i="2"/>
  <c r="H14" i="2" s="1"/>
  <c r="H7" i="2"/>
  <c r="AC29" i="4"/>
  <c r="C23" i="3"/>
  <c r="D23" i="3" s="1"/>
  <c r="E8" i="4"/>
  <c r="H8" i="4" s="1"/>
  <c r="E27" i="4"/>
  <c r="H27" i="4" s="1"/>
  <c r="AB6" i="4"/>
  <c r="AD7" i="4"/>
  <c r="G26" i="3"/>
  <c r="C26" i="3"/>
  <c r="E26" i="3"/>
  <c r="C14" i="2"/>
  <c r="K14" i="2"/>
  <c r="E14" i="2"/>
  <c r="F14" i="2" s="1"/>
  <c r="J14" i="2"/>
  <c r="E18" i="4" l="1"/>
  <c r="D26" i="3"/>
  <c r="I18" i="4"/>
  <c r="H26" i="3"/>
  <c r="C17" i="2"/>
  <c r="D17" i="2" s="1"/>
  <c r="D14" i="2"/>
  <c r="G18" i="4"/>
  <c r="AC19" i="4" s="1"/>
  <c r="F26" i="3"/>
  <c r="G17" i="2"/>
  <c r="H17" i="2" s="1"/>
  <c r="AB29" i="4"/>
  <c r="E28" i="3"/>
  <c r="AB7" i="4"/>
  <c r="C28" i="3"/>
  <c r="D28" i="3" s="1"/>
  <c r="G28" i="3"/>
  <c r="H28" i="3" s="1"/>
  <c r="E17" i="2"/>
  <c r="F17" i="2" s="1"/>
  <c r="L14" i="2"/>
  <c r="K17" i="2"/>
  <c r="J17" i="2"/>
  <c r="C21" i="2" l="1"/>
  <c r="D21" i="2" s="1"/>
  <c r="J18" i="4"/>
  <c r="H18" i="4"/>
  <c r="E19" i="4"/>
  <c r="AB19" i="4"/>
  <c r="AD19" i="4"/>
  <c r="G19" i="4"/>
  <c r="AC20" i="4" s="1"/>
  <c r="E33" i="3"/>
  <c r="E35" i="3" s="1"/>
  <c r="E37" i="3" s="1"/>
  <c r="F28" i="3"/>
  <c r="M18" i="4"/>
  <c r="P18" i="4" s="1"/>
  <c r="I19" i="4"/>
  <c r="M19" i="4" s="1"/>
  <c r="R19" i="4" s="1"/>
  <c r="H21" i="2"/>
  <c r="G33" i="3"/>
  <c r="G35" i="3" s="1"/>
  <c r="G37" i="3" s="1"/>
  <c r="C33" i="3"/>
  <c r="C35" i="3" s="1"/>
  <c r="C37" i="3" s="1"/>
  <c r="C28" i="2"/>
  <c r="D28" i="2" s="1"/>
  <c r="K21" i="2"/>
  <c r="L17" i="2"/>
  <c r="J19" i="4" l="1"/>
  <c r="H19" i="4"/>
  <c r="AB20" i="4"/>
  <c r="P19" i="4"/>
  <c r="R18" i="4"/>
  <c r="AD20" i="4"/>
  <c r="I28" i="2"/>
  <c r="I34" i="2" s="1"/>
  <c r="I43" i="2" s="1"/>
  <c r="J21" i="2"/>
  <c r="G28" i="2"/>
  <c r="H28" i="2" s="1"/>
  <c r="E28" i="2"/>
  <c r="F21" i="2"/>
  <c r="C34" i="2"/>
  <c r="L21" i="2"/>
  <c r="K34" i="2"/>
  <c r="G34" i="2" l="1"/>
  <c r="G43" i="2" s="1"/>
  <c r="C43" i="2"/>
  <c r="D34" i="2"/>
  <c r="C47" i="2"/>
  <c r="J28" i="2"/>
  <c r="E34" i="2"/>
  <c r="F28" i="2"/>
  <c r="L34" i="2"/>
  <c r="K43" i="2"/>
  <c r="K47" i="2"/>
  <c r="G47" i="2" l="1"/>
  <c r="H34" i="2"/>
  <c r="J34" i="2"/>
  <c r="I47" i="2"/>
  <c r="E43" i="2"/>
  <c r="E47" i="2"/>
  <c r="F34" i="2"/>
  <c r="E44" i="2" l="1"/>
  <c r="G44" i="2" s="1"/>
  <c r="I44" i="2" l="1"/>
  <c r="K44" i="2" s="1"/>
</calcChain>
</file>

<file path=xl/sharedStrings.xml><?xml version="1.0" encoding="utf-8"?>
<sst xmlns="http://schemas.openxmlformats.org/spreadsheetml/2006/main" count="821" uniqueCount="581">
  <si>
    <t>売上高</t>
    <rPh sb="0" eb="2">
      <t>ウリアゲ</t>
    </rPh>
    <rPh sb="2" eb="3">
      <t>ダカ</t>
    </rPh>
    <phoneticPr fontId="2"/>
  </si>
  <si>
    <t>粗利益額</t>
    <rPh sb="0" eb="3">
      <t>アラリエキ</t>
    </rPh>
    <rPh sb="3" eb="4">
      <t>ガク</t>
    </rPh>
    <phoneticPr fontId="2"/>
  </si>
  <si>
    <t>％</t>
    <phoneticPr fontId="2"/>
  </si>
  <si>
    <t>差異</t>
    <rPh sb="0" eb="2">
      <t>サイ</t>
    </rPh>
    <phoneticPr fontId="2"/>
  </si>
  <si>
    <t>１．前期の商品・製品別粗利益率の推定</t>
    <rPh sb="2" eb="4">
      <t>ゼンキ</t>
    </rPh>
    <rPh sb="5" eb="7">
      <t>ショウヒン</t>
    </rPh>
    <rPh sb="8" eb="10">
      <t>セイヒン</t>
    </rPh>
    <rPh sb="10" eb="11">
      <t>ベツ</t>
    </rPh>
    <rPh sb="11" eb="14">
      <t>アラリエキ</t>
    </rPh>
    <rPh sb="14" eb="15">
      <t>リツ</t>
    </rPh>
    <rPh sb="16" eb="18">
      <t>スイテイ</t>
    </rPh>
    <phoneticPr fontId="2"/>
  </si>
  <si>
    <t>前期実績</t>
    <rPh sb="0" eb="2">
      <t>ゼンキ</t>
    </rPh>
    <rPh sb="2" eb="4">
      <t>ジッセキ</t>
    </rPh>
    <phoneticPr fontId="2"/>
  </si>
  <si>
    <t>計画１期目</t>
    <rPh sb="0" eb="2">
      <t>ケイカク</t>
    </rPh>
    <rPh sb="3" eb="4">
      <t>キ</t>
    </rPh>
    <rPh sb="4" eb="5">
      <t>メ</t>
    </rPh>
    <phoneticPr fontId="2"/>
  </si>
  <si>
    <t>計画２期目</t>
    <rPh sb="0" eb="2">
      <t>ケイカク</t>
    </rPh>
    <rPh sb="3" eb="4">
      <t>キ</t>
    </rPh>
    <rPh sb="4" eb="5">
      <t>メ</t>
    </rPh>
    <phoneticPr fontId="2"/>
  </si>
  <si>
    <t>計画３期目</t>
    <rPh sb="0" eb="2">
      <t>ケイカク</t>
    </rPh>
    <rPh sb="3" eb="4">
      <t>キ</t>
    </rPh>
    <rPh sb="4" eb="5">
      <t>メ</t>
    </rPh>
    <phoneticPr fontId="2"/>
  </si>
  <si>
    <t>最終目標</t>
    <rPh sb="0" eb="2">
      <t>サイシュウ</t>
    </rPh>
    <rPh sb="2" eb="4">
      <t>モクヒョウ</t>
    </rPh>
    <phoneticPr fontId="2"/>
  </si>
  <si>
    <t>売上原価</t>
    <rPh sb="0" eb="2">
      <t>ウリアゲ</t>
    </rPh>
    <rPh sb="2" eb="4">
      <t>ゲンカ</t>
    </rPh>
    <phoneticPr fontId="2"/>
  </si>
  <si>
    <t>営業外費用</t>
    <rPh sb="0" eb="3">
      <t>エイギョウガイ</t>
    </rPh>
    <rPh sb="3" eb="5">
      <t>ヒヨウ</t>
    </rPh>
    <phoneticPr fontId="2"/>
  </si>
  <si>
    <t>その他</t>
    <rPh sb="2" eb="3">
      <t>ホカ</t>
    </rPh>
    <phoneticPr fontId="2"/>
  </si>
  <si>
    <t>その他計</t>
    <rPh sb="2" eb="3">
      <t>ホカ</t>
    </rPh>
    <rPh sb="3" eb="4">
      <t>ケイ</t>
    </rPh>
    <phoneticPr fontId="2"/>
  </si>
  <si>
    <t>２．取組みの検討</t>
    <rPh sb="2" eb="4">
      <t>トリク</t>
    </rPh>
    <rPh sb="6" eb="8">
      <t>ケントウ</t>
    </rPh>
    <phoneticPr fontId="2"/>
  </si>
  <si>
    <t>新規借入額（＋）</t>
    <rPh sb="0" eb="2">
      <t>シンキ</t>
    </rPh>
    <rPh sb="2" eb="4">
      <t>カリイレ</t>
    </rPh>
    <rPh sb="4" eb="5">
      <t>ガク</t>
    </rPh>
    <phoneticPr fontId="2"/>
  </si>
  <si>
    <t>-</t>
    <phoneticPr fontId="2"/>
  </si>
  <si>
    <t>その他支出等（▲）</t>
    <rPh sb="2" eb="3">
      <t>ホカ</t>
    </rPh>
    <rPh sb="3" eb="5">
      <t>シシュツ</t>
    </rPh>
    <rPh sb="5" eb="6">
      <t>ナド</t>
    </rPh>
    <phoneticPr fontId="2"/>
  </si>
  <si>
    <t>借入金</t>
    <rPh sb="0" eb="2">
      <t>カリイレ</t>
    </rPh>
    <rPh sb="2" eb="3">
      <t>キン</t>
    </rPh>
    <phoneticPr fontId="2"/>
  </si>
  <si>
    <t>H○/○期</t>
    <rPh sb="4" eb="5">
      <t>キ</t>
    </rPh>
    <phoneticPr fontId="2"/>
  </si>
  <si>
    <t>売上（収入）金額</t>
    <rPh sb="0" eb="2">
      <t>ウリアゲ</t>
    </rPh>
    <rPh sb="3" eb="5">
      <t>シュウニュウ</t>
    </rPh>
    <rPh sb="6" eb="8">
      <t>キンガク</t>
    </rPh>
    <phoneticPr fontId="2"/>
  </si>
  <si>
    <t>棚卸資産</t>
    <rPh sb="0" eb="2">
      <t>タナオロシ</t>
    </rPh>
    <rPh sb="2" eb="4">
      <t>シサン</t>
    </rPh>
    <phoneticPr fontId="2"/>
  </si>
  <si>
    <t>現預金合計</t>
    <rPh sb="0" eb="3">
      <t>ゲンヨキン</t>
    </rPh>
    <rPh sb="3" eb="5">
      <t>ゴウケイ</t>
    </rPh>
    <phoneticPr fontId="2"/>
  </si>
  <si>
    <t>売上高営業利益率</t>
    <rPh sb="0" eb="2">
      <t>ウリアゲ</t>
    </rPh>
    <rPh sb="2" eb="3">
      <t>ダカ</t>
    </rPh>
    <rPh sb="3" eb="5">
      <t>エイギョウ</t>
    </rPh>
    <rPh sb="5" eb="7">
      <t>リエキ</t>
    </rPh>
    <rPh sb="7" eb="8">
      <t>リツ</t>
    </rPh>
    <phoneticPr fontId="2"/>
  </si>
  <si>
    <t>総資本回転率</t>
    <rPh sb="0" eb="3">
      <t>ソウシホン</t>
    </rPh>
    <rPh sb="3" eb="5">
      <t>カイテン</t>
    </rPh>
    <rPh sb="5" eb="6">
      <t>リツ</t>
    </rPh>
    <phoneticPr fontId="2"/>
  </si>
  <si>
    <t>自己資本比率</t>
    <rPh sb="0" eb="2">
      <t>ジコ</t>
    </rPh>
    <rPh sb="2" eb="4">
      <t>シホン</t>
    </rPh>
    <rPh sb="4" eb="6">
      <t>ヒリツ</t>
    </rPh>
    <phoneticPr fontId="2"/>
  </si>
  <si>
    <t>回</t>
    <rPh sb="0" eb="1">
      <t>カイ</t>
    </rPh>
    <phoneticPr fontId="2"/>
  </si>
  <si>
    <t>福利厚生費</t>
    <rPh sb="0" eb="2">
      <t>フクリ</t>
    </rPh>
    <rPh sb="2" eb="5">
      <t>コウセイヒ</t>
    </rPh>
    <phoneticPr fontId="2"/>
  </si>
  <si>
    <t>給料賃金</t>
    <rPh sb="0" eb="2">
      <t>キュウリョウ</t>
    </rPh>
    <rPh sb="2" eb="4">
      <t>チンギン</t>
    </rPh>
    <phoneticPr fontId="2"/>
  </si>
  <si>
    <t>外注工賃</t>
    <rPh sb="0" eb="2">
      <t>ガイチュウ</t>
    </rPh>
    <rPh sb="2" eb="4">
      <t>コウチン</t>
    </rPh>
    <phoneticPr fontId="2"/>
  </si>
  <si>
    <t>金額</t>
    <rPh sb="0" eb="2">
      <t>キンガク</t>
    </rPh>
    <phoneticPr fontId="2"/>
  </si>
  <si>
    <t>売上比</t>
    <rPh sb="0" eb="2">
      <t>ウリアゲ</t>
    </rPh>
    <rPh sb="2" eb="3">
      <t>ヒ</t>
    </rPh>
    <phoneticPr fontId="2"/>
  </si>
  <si>
    <t>-</t>
    <phoneticPr fontId="2"/>
  </si>
  <si>
    <t>-</t>
    <phoneticPr fontId="2"/>
  </si>
  <si>
    <t>合計所得①</t>
    <phoneticPr fontId="2"/>
  </si>
  <si>
    <t>その他流動資産計</t>
    <rPh sb="2" eb="3">
      <t>ホカ</t>
    </rPh>
    <rPh sb="3" eb="5">
      <t>リュウドウ</t>
    </rPh>
    <rPh sb="5" eb="7">
      <t>シサン</t>
    </rPh>
    <rPh sb="7" eb="8">
      <t>ケイ</t>
    </rPh>
    <phoneticPr fontId="2"/>
  </si>
  <si>
    <t>その他固定資産計</t>
    <rPh sb="2" eb="3">
      <t>ホカ</t>
    </rPh>
    <rPh sb="3" eb="5">
      <t>コテイ</t>
    </rPh>
    <rPh sb="5" eb="7">
      <t>シサン</t>
    </rPh>
    <rPh sb="7" eb="8">
      <t>ケイ</t>
    </rPh>
    <phoneticPr fontId="2"/>
  </si>
  <si>
    <t>その他流動負債計</t>
    <rPh sb="2" eb="3">
      <t>ホカ</t>
    </rPh>
    <rPh sb="3" eb="5">
      <t>リュウドウ</t>
    </rPh>
    <rPh sb="5" eb="7">
      <t>フサイ</t>
    </rPh>
    <rPh sb="7" eb="8">
      <t>ケイ</t>
    </rPh>
    <phoneticPr fontId="2"/>
  </si>
  <si>
    <t>その他固定負債計</t>
    <rPh sb="2" eb="3">
      <t>ホカ</t>
    </rPh>
    <rPh sb="3" eb="5">
      <t>コテイ</t>
    </rPh>
    <rPh sb="5" eb="7">
      <t>フサイ</t>
    </rPh>
    <rPh sb="7" eb="8">
      <t>ケイ</t>
    </rPh>
    <phoneticPr fontId="2"/>
  </si>
  <si>
    <t>自己資本</t>
    <rPh sb="0" eb="2">
      <t>ジコ</t>
    </rPh>
    <rPh sb="2" eb="4">
      <t>シホン</t>
    </rPh>
    <phoneticPr fontId="2"/>
  </si>
  <si>
    <t>資産合計</t>
    <rPh sb="0" eb="2">
      <t>シサン</t>
    </rPh>
    <rPh sb="2" eb="4">
      <t>ゴウケイ</t>
    </rPh>
    <phoneticPr fontId="2"/>
  </si>
  <si>
    <t>負債・資本合計</t>
    <rPh sb="0" eb="2">
      <t>フサイ</t>
    </rPh>
    <rPh sb="3" eb="5">
      <t>シホン</t>
    </rPh>
    <rPh sb="5" eb="7">
      <t>ゴウケイ</t>
    </rPh>
    <phoneticPr fontId="2"/>
  </si>
  <si>
    <t>構成比</t>
    <rPh sb="0" eb="2">
      <t>コウセイ</t>
    </rPh>
    <rPh sb="2" eb="3">
      <t>ヒ</t>
    </rPh>
    <phoneticPr fontId="2"/>
  </si>
  <si>
    <t>増減</t>
    <rPh sb="0" eb="2">
      <t>ゾウゲン</t>
    </rPh>
    <phoneticPr fontId="2"/>
  </si>
  <si>
    <t>数値</t>
    <rPh sb="0" eb="2">
      <t>スウチ</t>
    </rPh>
    <phoneticPr fontId="2"/>
  </si>
  <si>
    <t>日</t>
    <rPh sb="0" eb="1">
      <t>ニチ</t>
    </rPh>
    <phoneticPr fontId="2"/>
  </si>
  <si>
    <t>割引手形</t>
    <rPh sb="0" eb="2">
      <t>ワリビキ</t>
    </rPh>
    <rPh sb="2" eb="4">
      <t>テガタ</t>
    </rPh>
    <phoneticPr fontId="2"/>
  </si>
  <si>
    <t>粗利益÷売上高</t>
    <rPh sb="0" eb="3">
      <t>アラリエキ</t>
    </rPh>
    <rPh sb="4" eb="6">
      <t>ウリアゲ</t>
    </rPh>
    <rPh sb="6" eb="7">
      <t>ダカ</t>
    </rPh>
    <phoneticPr fontId="2"/>
  </si>
  <si>
    <t>営業利益÷売上高</t>
    <rPh sb="0" eb="2">
      <t>エイギョウ</t>
    </rPh>
    <rPh sb="2" eb="4">
      <t>リエキ</t>
    </rPh>
    <rPh sb="5" eb="7">
      <t>ウリアゲ</t>
    </rPh>
    <rPh sb="7" eb="8">
      <t>ダカ</t>
    </rPh>
    <phoneticPr fontId="2"/>
  </si>
  <si>
    <t>売上高÷資産合計</t>
    <rPh sb="0" eb="2">
      <t>ウリアゲ</t>
    </rPh>
    <rPh sb="2" eb="3">
      <t>ダカ</t>
    </rPh>
    <rPh sb="4" eb="6">
      <t>シサン</t>
    </rPh>
    <rPh sb="6" eb="8">
      <t>ゴウケイ</t>
    </rPh>
    <phoneticPr fontId="2"/>
  </si>
  <si>
    <t>棚卸資産÷１日あたり売上高</t>
    <rPh sb="0" eb="2">
      <t>タナオロシ</t>
    </rPh>
    <rPh sb="2" eb="4">
      <t>シサン</t>
    </rPh>
    <rPh sb="6" eb="7">
      <t>ニチ</t>
    </rPh>
    <rPh sb="10" eb="12">
      <t>ウリアゲ</t>
    </rPh>
    <rPh sb="12" eb="13">
      <t>ダカ</t>
    </rPh>
    <phoneticPr fontId="2"/>
  </si>
  <si>
    <t>（給料賃金＋福利厚生費）÷従業員数</t>
    <rPh sb="1" eb="3">
      <t>キュウリョウ</t>
    </rPh>
    <rPh sb="3" eb="5">
      <t>チンギン</t>
    </rPh>
    <rPh sb="6" eb="8">
      <t>フクリ</t>
    </rPh>
    <rPh sb="8" eb="11">
      <t>コウセイヒ</t>
    </rPh>
    <rPh sb="13" eb="16">
      <t>ジュウギョウイン</t>
    </rPh>
    <rPh sb="16" eb="17">
      <t>スウ</t>
    </rPh>
    <phoneticPr fontId="2"/>
  </si>
  <si>
    <t>指標</t>
    <rPh sb="0" eb="2">
      <t>シヒョウ</t>
    </rPh>
    <phoneticPr fontId="2"/>
  </si>
  <si>
    <t>算式</t>
    <rPh sb="0" eb="2">
      <t>サンシキ</t>
    </rPh>
    <phoneticPr fontId="2"/>
  </si>
  <si>
    <t>単位：円</t>
    <rPh sb="0" eb="2">
      <t>タンイ</t>
    </rPh>
    <rPh sb="3" eb="4">
      <t>エン</t>
    </rPh>
    <phoneticPr fontId="2"/>
  </si>
  <si>
    <t>受取手形・売掛金</t>
    <rPh sb="0" eb="2">
      <t>ウケトリ</t>
    </rPh>
    <rPh sb="2" eb="4">
      <t>テガタ</t>
    </rPh>
    <rPh sb="5" eb="7">
      <t>ウリカケ</t>
    </rPh>
    <rPh sb="7" eb="8">
      <t>キン</t>
    </rPh>
    <phoneticPr fontId="2"/>
  </si>
  <si>
    <t>支払手形・買掛金</t>
    <rPh sb="0" eb="2">
      <t>シハライ</t>
    </rPh>
    <rPh sb="2" eb="4">
      <t>テガタ</t>
    </rPh>
    <rPh sb="5" eb="8">
      <t>カイカケキン</t>
    </rPh>
    <phoneticPr fontId="2"/>
  </si>
  <si>
    <t>自己資本÷負債・資本合計</t>
    <rPh sb="0" eb="2">
      <t>ジコ</t>
    </rPh>
    <rPh sb="2" eb="4">
      <t>シホン</t>
    </rPh>
    <rPh sb="5" eb="7">
      <t>フサイ</t>
    </rPh>
    <rPh sb="8" eb="10">
      <t>シホン</t>
    </rPh>
    <rPh sb="10" eb="12">
      <t>ゴウケイ</t>
    </rPh>
    <phoneticPr fontId="2"/>
  </si>
  <si>
    <t>（受取手形・売掛金＋割引手形）÷１日あたり売上高</t>
    <rPh sb="1" eb="3">
      <t>ウケトリ</t>
    </rPh>
    <rPh sb="3" eb="5">
      <t>テガタ</t>
    </rPh>
    <rPh sb="6" eb="8">
      <t>ウリカケ</t>
    </rPh>
    <rPh sb="8" eb="9">
      <t>キン</t>
    </rPh>
    <rPh sb="10" eb="12">
      <t>ワリビキ</t>
    </rPh>
    <rPh sb="12" eb="14">
      <t>テガタ</t>
    </rPh>
    <rPh sb="17" eb="18">
      <t>ニチ</t>
    </rPh>
    <rPh sb="21" eb="23">
      <t>ウリアゲ</t>
    </rPh>
    <rPh sb="23" eb="24">
      <t>ダカ</t>
    </rPh>
    <phoneticPr fontId="2"/>
  </si>
  <si>
    <t>商品回転期間</t>
    <rPh sb="0" eb="2">
      <t>ショウヒン</t>
    </rPh>
    <rPh sb="2" eb="4">
      <t>カイテン</t>
    </rPh>
    <rPh sb="4" eb="6">
      <t>キカン</t>
    </rPh>
    <phoneticPr fontId="2"/>
  </si>
  <si>
    <t>支払利息割引料</t>
    <rPh sb="0" eb="2">
      <t>シハライ</t>
    </rPh>
    <rPh sb="2" eb="4">
      <t>リソク</t>
    </rPh>
    <rPh sb="4" eb="7">
      <t>ワリビキリョウ</t>
    </rPh>
    <phoneticPr fontId="2"/>
  </si>
  <si>
    <t>科目</t>
    <rPh sb="0" eb="2">
      <t>カモク</t>
    </rPh>
    <phoneticPr fontId="2"/>
  </si>
  <si>
    <t>従業者１人当たり売上高</t>
    <rPh sb="0" eb="3">
      <t>ジュウギョウシャ</t>
    </rPh>
    <rPh sb="3" eb="5">
      <t>ヒトリ</t>
    </rPh>
    <rPh sb="4" eb="5">
      <t>ニン</t>
    </rPh>
    <rPh sb="5" eb="6">
      <t>ア</t>
    </rPh>
    <rPh sb="8" eb="10">
      <t>ウリアゲ</t>
    </rPh>
    <rPh sb="10" eb="11">
      <t>ダカ</t>
    </rPh>
    <phoneticPr fontId="2"/>
  </si>
  <si>
    <t>人件費対売上高比率</t>
    <rPh sb="0" eb="3">
      <t>ジンケンヒ</t>
    </rPh>
    <rPh sb="3" eb="4">
      <t>タイ</t>
    </rPh>
    <rPh sb="4" eb="6">
      <t>ウリアゲ</t>
    </rPh>
    <rPh sb="6" eb="7">
      <t>ダカ</t>
    </rPh>
    <rPh sb="7" eb="9">
      <t>ヒリツ</t>
    </rPh>
    <phoneticPr fontId="2"/>
  </si>
  <si>
    <t>（給料賃金+福利厚生費+専従者給与）/売上高</t>
    <rPh sb="1" eb="3">
      <t>キュウリョウ</t>
    </rPh>
    <rPh sb="3" eb="5">
      <t>チンギン</t>
    </rPh>
    <rPh sb="6" eb="8">
      <t>フクリ</t>
    </rPh>
    <rPh sb="8" eb="11">
      <t>コウセイヒ</t>
    </rPh>
    <rPh sb="12" eb="15">
      <t>センジュウシャ</t>
    </rPh>
    <rPh sb="15" eb="17">
      <t>キュウヨ</t>
    </rPh>
    <rPh sb="19" eb="21">
      <t>ウリアゲ</t>
    </rPh>
    <rPh sb="21" eb="22">
      <t>ダカ</t>
    </rPh>
    <phoneticPr fontId="2"/>
  </si>
  <si>
    <t>諸経費対売上高比率</t>
    <rPh sb="0" eb="3">
      <t>ショケイヒ</t>
    </rPh>
    <rPh sb="3" eb="4">
      <t>タイ</t>
    </rPh>
    <rPh sb="4" eb="6">
      <t>ウリアゲ</t>
    </rPh>
    <rPh sb="6" eb="7">
      <t>ダカ</t>
    </rPh>
    <rPh sb="7" eb="9">
      <t>ヒリツ</t>
    </rPh>
    <phoneticPr fontId="2"/>
  </si>
  <si>
    <t>（経費合計-人件費-減価償却費-外注工賃）/売上高</t>
    <rPh sb="1" eb="3">
      <t>ケイヒ</t>
    </rPh>
    <rPh sb="3" eb="5">
      <t>ゴウケイ</t>
    </rPh>
    <rPh sb="6" eb="9">
      <t>ジンケンヒ</t>
    </rPh>
    <rPh sb="10" eb="12">
      <t>ゲンカ</t>
    </rPh>
    <rPh sb="12" eb="14">
      <t>ショウキャク</t>
    </rPh>
    <rPh sb="14" eb="15">
      <t>ヒ</t>
    </rPh>
    <rPh sb="16" eb="18">
      <t>ガイチュウ</t>
    </rPh>
    <rPh sb="18" eb="20">
      <t>コウチン</t>
    </rPh>
    <rPh sb="22" eb="24">
      <t>ウリアゲ</t>
    </rPh>
    <rPh sb="24" eb="25">
      <t>ダカ</t>
    </rPh>
    <phoneticPr fontId="2"/>
  </si>
  <si>
    <t>（支払手形・買掛金）÷１日あたり売上高</t>
    <rPh sb="1" eb="3">
      <t>シハライ</t>
    </rPh>
    <rPh sb="3" eb="5">
      <t>テガタ</t>
    </rPh>
    <rPh sb="6" eb="9">
      <t>カイカケキン</t>
    </rPh>
    <rPh sb="12" eb="13">
      <t>ニチ</t>
    </rPh>
    <rPh sb="16" eb="18">
      <t>ウリアゲ</t>
    </rPh>
    <rPh sb="18" eb="19">
      <t>ダカ</t>
    </rPh>
    <phoneticPr fontId="2"/>
  </si>
  <si>
    <t>従業者１人当たり粗付加価値額</t>
    <rPh sb="0" eb="3">
      <t>ジュウギョウシャ</t>
    </rPh>
    <rPh sb="3" eb="5">
      <t>ヒトリ</t>
    </rPh>
    <rPh sb="4" eb="5">
      <t>ニン</t>
    </rPh>
    <rPh sb="5" eb="6">
      <t>ア</t>
    </rPh>
    <rPh sb="8" eb="9">
      <t>アラ</t>
    </rPh>
    <rPh sb="9" eb="11">
      <t>フカ</t>
    </rPh>
    <rPh sb="11" eb="13">
      <t>カチ</t>
    </rPh>
    <rPh sb="13" eb="14">
      <t>ガク</t>
    </rPh>
    <phoneticPr fontId="2"/>
  </si>
  <si>
    <t>粗付加価値額</t>
    <rPh sb="0" eb="1">
      <t>アラ</t>
    </rPh>
    <rPh sb="1" eb="3">
      <t>フカ</t>
    </rPh>
    <rPh sb="3" eb="5">
      <t>カチ</t>
    </rPh>
    <rPh sb="5" eb="6">
      <t>ガク</t>
    </rPh>
    <phoneticPr fontId="2"/>
  </si>
  <si>
    <t>千円</t>
    <rPh sb="0" eb="2">
      <t>センエン</t>
    </rPh>
    <phoneticPr fontId="2"/>
  </si>
  <si>
    <t>粗付加価値額÷従業者数</t>
    <rPh sb="0" eb="1">
      <t>アラ</t>
    </rPh>
    <rPh sb="1" eb="3">
      <t>フカ</t>
    </rPh>
    <rPh sb="3" eb="5">
      <t>カチ</t>
    </rPh>
    <rPh sb="5" eb="6">
      <t>ガク</t>
    </rPh>
    <rPh sb="7" eb="8">
      <t>ジュウ</t>
    </rPh>
    <rPh sb="8" eb="11">
      <t>ギョウシャスウ</t>
    </rPh>
    <rPh sb="10" eb="11">
      <t>スウ</t>
    </rPh>
    <phoneticPr fontId="2"/>
  </si>
  <si>
    <t>売上高÷従業者数</t>
    <rPh sb="0" eb="2">
      <t>ウリアゲ</t>
    </rPh>
    <rPh sb="2" eb="3">
      <t>ダカ</t>
    </rPh>
    <rPh sb="4" eb="5">
      <t>ジュウ</t>
    </rPh>
    <rPh sb="5" eb="8">
      <t>ギョウシャスウ</t>
    </rPh>
    <rPh sb="7" eb="8">
      <t>スウ</t>
    </rPh>
    <phoneticPr fontId="2"/>
  </si>
  <si>
    <t>売上高÷店舗面積（㎡）/3.3</t>
    <rPh sb="0" eb="2">
      <t>ウリアゲ</t>
    </rPh>
    <rPh sb="2" eb="3">
      <t>ダカ</t>
    </rPh>
    <rPh sb="4" eb="6">
      <t>テンポ</t>
    </rPh>
    <rPh sb="6" eb="8">
      <t>メンセキ</t>
    </rPh>
    <phoneticPr fontId="2"/>
  </si>
  <si>
    <t>店舗面積（㎡）</t>
    <rPh sb="0" eb="2">
      <t>テンポ</t>
    </rPh>
    <rPh sb="2" eb="4">
      <t>メンセキ</t>
    </rPh>
    <phoneticPr fontId="2"/>
  </si>
  <si>
    <t>当座比率</t>
    <rPh sb="0" eb="2">
      <t>トウザ</t>
    </rPh>
    <rPh sb="2" eb="4">
      <t>ヒリツ</t>
    </rPh>
    <phoneticPr fontId="2"/>
  </si>
  <si>
    <t>流動比率</t>
    <rPh sb="0" eb="2">
      <t>リュウドウ</t>
    </rPh>
    <rPh sb="2" eb="4">
      <t>ヒリツ</t>
    </rPh>
    <phoneticPr fontId="2"/>
  </si>
  <si>
    <t>借入金回転期間</t>
    <rPh sb="0" eb="2">
      <t>カリイレ</t>
    </rPh>
    <rPh sb="2" eb="3">
      <t>キン</t>
    </rPh>
    <rPh sb="3" eb="5">
      <t>カイテン</t>
    </rPh>
    <rPh sb="5" eb="7">
      <t>キカン</t>
    </rPh>
    <phoneticPr fontId="2"/>
  </si>
  <si>
    <t>損益分岐点比率（経常利益）</t>
    <rPh sb="0" eb="2">
      <t>ソンエキ</t>
    </rPh>
    <rPh sb="2" eb="5">
      <t>ブンキテン</t>
    </rPh>
    <rPh sb="5" eb="7">
      <t>ヒリツ</t>
    </rPh>
    <rPh sb="8" eb="10">
      <t>ケイジョウ</t>
    </rPh>
    <rPh sb="10" eb="12">
      <t>リエキ</t>
    </rPh>
    <rPh sb="11" eb="12">
      <t>エイリ</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</si>
  <si>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</si>
  <si>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</si>
  <si>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現預金合計+受取手形・売掛金/流動負債合計</t>
    <rPh sb="0" eb="3">
      <t>ゲンヨキン</t>
    </rPh>
    <rPh sb="3" eb="5">
      <t>ゴウケイ</t>
    </rPh>
    <rPh sb="6" eb="8">
      <t>ウケトリ</t>
    </rPh>
    <rPh sb="8" eb="10">
      <t>テガタ</t>
    </rPh>
    <rPh sb="11" eb="13">
      <t>ウリカケ</t>
    </rPh>
    <rPh sb="13" eb="14">
      <t>キン</t>
    </rPh>
    <rPh sb="15" eb="17">
      <t>リュウドウ</t>
    </rPh>
    <rPh sb="17" eb="19">
      <t>フサイ</t>
    </rPh>
    <rPh sb="19" eb="21">
      <t>ゴウケイ</t>
    </rPh>
    <phoneticPr fontId="2"/>
  </si>
  <si>
    <t>月</t>
    <rPh sb="0" eb="1">
      <t>ツキ</t>
    </rPh>
    <phoneticPr fontId="2"/>
  </si>
  <si>
    <t>店舗面積3.3㎡（坪）当たり売上高</t>
    <rPh sb="0" eb="2">
      <t>テンポ</t>
    </rPh>
    <rPh sb="2" eb="4">
      <t>メンセキ</t>
    </rPh>
    <rPh sb="9" eb="10">
      <t>ツボ</t>
    </rPh>
    <rPh sb="11" eb="12">
      <t>ア</t>
    </rPh>
    <rPh sb="14" eb="16">
      <t>ウリアゲ</t>
    </rPh>
    <rPh sb="16" eb="17">
      <t>ダカ</t>
    </rPh>
    <phoneticPr fontId="2"/>
  </si>
  <si>
    <t>（経費・営業外収支合計-外注工賃）÷限界利益率</t>
    <rPh sb="1" eb="3">
      <t>ケイヒ</t>
    </rPh>
    <rPh sb="4" eb="7">
      <t>エイギョウガイ</t>
    </rPh>
    <rPh sb="7" eb="9">
      <t>シュウシ</t>
    </rPh>
    <rPh sb="9" eb="11">
      <t>ゴウケイ</t>
    </rPh>
    <rPh sb="12" eb="14">
      <t>ガイチュウ</t>
    </rPh>
    <rPh sb="14" eb="16">
      <t>コウチン</t>
    </rPh>
    <rPh sb="18" eb="20">
      <t>ゲンカイ</t>
    </rPh>
    <rPh sb="20" eb="22">
      <t>リエキ</t>
    </rPh>
    <rPh sb="22" eb="23">
      <t>リツ</t>
    </rPh>
    <phoneticPr fontId="2"/>
  </si>
  <si>
    <t>短期・長期借入金÷平均月商</t>
    <rPh sb="0" eb="2">
      <t>タンキ</t>
    </rPh>
    <rPh sb="9" eb="11">
      <t>ヘイキン</t>
    </rPh>
    <rPh sb="11" eb="13">
      <t>ゲッショウ</t>
    </rPh>
    <phoneticPr fontId="2"/>
  </si>
  <si>
    <t>数値①</t>
    <rPh sb="0" eb="2">
      <t>スウチ</t>
    </rPh>
    <phoneticPr fontId="2"/>
  </si>
  <si>
    <t>業界平均②</t>
    <rPh sb="0" eb="2">
      <t>ギョウカイ</t>
    </rPh>
    <rPh sb="2" eb="4">
      <t>ヘイキン</t>
    </rPh>
    <phoneticPr fontId="2"/>
  </si>
  <si>
    <t>その他経費計</t>
    <rPh sb="2" eb="3">
      <t>ホカ</t>
    </rPh>
    <rPh sb="3" eb="5">
      <t>ケイヒ</t>
    </rPh>
    <rPh sb="5" eb="6">
      <t>ケイ</t>
    </rPh>
    <phoneticPr fontId="2"/>
  </si>
  <si>
    <t>従業者１人当たり人件費</t>
    <rPh sb="0" eb="3">
      <t>ジュウギョウシャ</t>
    </rPh>
    <rPh sb="3" eb="5">
      <t>ヒトリ</t>
    </rPh>
    <rPh sb="4" eb="5">
      <t>ニン</t>
    </rPh>
    <rPh sb="5" eb="6">
      <t>ア</t>
    </rPh>
    <rPh sb="8" eb="11">
      <t>ジンケンヒ</t>
    </rPh>
    <phoneticPr fontId="2"/>
  </si>
  <si>
    <t>控除前所得金額+人件費+減価償却費+支払利息割引料</t>
    <rPh sb="0" eb="2">
      <t>コウジョ</t>
    </rPh>
    <rPh sb="2" eb="3">
      <t>マエ</t>
    </rPh>
    <rPh sb="3" eb="5">
      <t>ショトク</t>
    </rPh>
    <rPh sb="5" eb="7">
      <t>キンガク</t>
    </rPh>
    <rPh sb="8" eb="11">
      <t>ジンケンヒ</t>
    </rPh>
    <rPh sb="12" eb="14">
      <t>ゲンカ</t>
    </rPh>
    <rPh sb="14" eb="16">
      <t>ショウキャク</t>
    </rPh>
    <rPh sb="16" eb="17">
      <t>ヒ</t>
    </rPh>
    <rPh sb="18" eb="20">
      <t>シハライ</t>
    </rPh>
    <rPh sb="20" eb="22">
      <t>リソク</t>
    </rPh>
    <rPh sb="22" eb="25">
      <t>ワリビキリョウ</t>
    </rPh>
    <phoneticPr fontId="2"/>
  </si>
  <si>
    <t>↓参照業種名</t>
    <rPh sb="1" eb="3">
      <t>サンショウ</t>
    </rPh>
    <rPh sb="3" eb="5">
      <t>ギョウシュ</t>
    </rPh>
    <rPh sb="5" eb="6">
      <t>メイ</t>
    </rPh>
    <phoneticPr fontId="2"/>
  </si>
  <si>
    <t>単位</t>
    <rPh sb="0" eb="2">
      <t>タンイ</t>
    </rPh>
    <phoneticPr fontId="2"/>
  </si>
  <si>
    <t>流動資産÷流動負債</t>
    <rPh sb="0" eb="2">
      <t>リュウドウ</t>
    </rPh>
    <rPh sb="2" eb="4">
      <t>シサン</t>
    </rPh>
    <rPh sb="5" eb="7">
      <t>リュウドウ</t>
    </rPh>
    <rPh sb="7" eb="9">
      <t>フサイ</t>
    </rPh>
    <phoneticPr fontId="2"/>
  </si>
  <si>
    <t>□ 収益性</t>
    <rPh sb="2" eb="5">
      <t>シュウエキセイ</t>
    </rPh>
    <phoneticPr fontId="2"/>
  </si>
  <si>
    <t>□ 効率性</t>
    <rPh sb="2" eb="5">
      <t>コウリツセイ</t>
    </rPh>
    <phoneticPr fontId="2"/>
  </si>
  <si>
    <t>□ 生産性</t>
    <rPh sb="2" eb="5">
      <t>セイサンセイ</t>
    </rPh>
    <phoneticPr fontId="2"/>
  </si>
  <si>
    <t>□ 安全性</t>
    <rPh sb="2" eb="5">
      <t>アンゼンセイ</t>
    </rPh>
    <phoneticPr fontId="2"/>
  </si>
  <si>
    <t>従業員数（専従者含む）</t>
    <rPh sb="0" eb="3">
      <t>ジュウギョウイン</t>
    </rPh>
    <rPh sb="3" eb="4">
      <t>スウ</t>
    </rPh>
    <rPh sb="5" eb="8">
      <t>センジュウシャ</t>
    </rPh>
    <rPh sb="8" eb="9">
      <t>フク</t>
    </rPh>
    <phoneticPr fontId="2"/>
  </si>
  <si>
    <t>その他</t>
    <rPh sb="2" eb="3">
      <t>ホカ</t>
    </rPh>
    <phoneticPr fontId="2"/>
  </si>
  <si>
    <t>①：商品・製品名・顧客名等を入力</t>
    <rPh sb="2" eb="4">
      <t>ショウヒン</t>
    </rPh>
    <rPh sb="5" eb="7">
      <t>セイヒン</t>
    </rPh>
    <rPh sb="7" eb="8">
      <t>メイ</t>
    </rPh>
    <rPh sb="9" eb="11">
      <t>コキャク</t>
    </rPh>
    <rPh sb="11" eb="12">
      <t>メイ</t>
    </rPh>
    <rPh sb="12" eb="13">
      <t>ナド</t>
    </rPh>
    <rPh sb="14" eb="16">
      <t>ニュウリョク</t>
    </rPh>
    <phoneticPr fontId="2"/>
  </si>
  <si>
    <t>③：商品・製品毎の仕入原価率を入力</t>
    <phoneticPr fontId="2"/>
  </si>
  <si>
    <t>②：各区分の目標原価率を入力</t>
    <rPh sb="2" eb="3">
      <t>カク</t>
    </rPh>
    <rPh sb="3" eb="5">
      <t>クブン</t>
    </rPh>
    <rPh sb="6" eb="8">
      <t>モクヒョウ</t>
    </rPh>
    <rPh sb="8" eb="10">
      <t>ゲンカ</t>
    </rPh>
    <rPh sb="10" eb="11">
      <t>リツ</t>
    </rPh>
    <rPh sb="12" eb="14">
      <t>ニュウリョク</t>
    </rPh>
    <phoneticPr fontId="2"/>
  </si>
  <si>
    <t>①：各区分の販売数量増減目標を入力</t>
    <rPh sb="2" eb="3">
      <t>カク</t>
    </rPh>
    <rPh sb="3" eb="5">
      <t>クブン</t>
    </rPh>
    <rPh sb="6" eb="8">
      <t>ハンバイ</t>
    </rPh>
    <rPh sb="8" eb="10">
      <t>スウリョウ</t>
    </rPh>
    <rPh sb="10" eb="12">
      <t>ゾウゲン</t>
    </rPh>
    <rPh sb="12" eb="14">
      <t>モクヒョウ</t>
    </rPh>
    <rPh sb="15" eb="17">
      <t>ニュウリョク</t>
    </rPh>
    <phoneticPr fontId="2"/>
  </si>
  <si>
    <t>◆販売数量向上策</t>
    <rPh sb="1" eb="3">
      <t>ハンバイ</t>
    </rPh>
    <rPh sb="3" eb="5">
      <t>スウリョウ</t>
    </rPh>
    <rPh sb="5" eb="7">
      <t>コウジョウ</t>
    </rPh>
    <rPh sb="7" eb="8">
      <t>サク</t>
    </rPh>
    <phoneticPr fontId="2"/>
  </si>
  <si>
    <t>◆売上原価低減策</t>
    <rPh sb="1" eb="3">
      <t>ウリアゲ</t>
    </rPh>
    <rPh sb="3" eb="5">
      <t>ゲンカ</t>
    </rPh>
    <rPh sb="5" eb="7">
      <t>テイゲン</t>
    </rPh>
    <rPh sb="7" eb="8">
      <t>サク</t>
    </rPh>
    <phoneticPr fontId="2"/>
  </si>
  <si>
    <t>原価率</t>
    <rPh sb="0" eb="2">
      <t>ゲンカ</t>
    </rPh>
    <rPh sb="2" eb="3">
      <t>リツ</t>
    </rPh>
    <phoneticPr fontId="2"/>
  </si>
  <si>
    <t>粗利益率</t>
    <rPh sb="0" eb="3">
      <t>アラリエキ</t>
    </rPh>
    <rPh sb="3" eb="4">
      <t>リツ</t>
    </rPh>
    <phoneticPr fontId="2"/>
  </si>
  <si>
    <t>全社</t>
    <rPh sb="0" eb="2">
      <t>ゼンシャ</t>
    </rPh>
    <phoneticPr fontId="2"/>
  </si>
  <si>
    <t>売上構成比
（％）</t>
    <rPh sb="0" eb="2">
      <t>ウリアゲ</t>
    </rPh>
    <rPh sb="2" eb="5">
      <t>コウセイヒ</t>
    </rPh>
    <phoneticPr fontId="2"/>
  </si>
  <si>
    <t>合計</t>
    <rPh sb="0" eb="2">
      <t>ゴウケイ</t>
    </rPh>
    <phoneticPr fontId="2"/>
  </si>
  <si>
    <t>④：差異欄で全社損益との大幅なズレが無いか検証</t>
    <rPh sb="2" eb="4">
      <t>サイ</t>
    </rPh>
    <rPh sb="4" eb="5">
      <t>ラン</t>
    </rPh>
    <rPh sb="6" eb="8">
      <t>ゼンシャ</t>
    </rPh>
    <rPh sb="8" eb="10">
      <t>ソンエキ</t>
    </rPh>
    <rPh sb="12" eb="14">
      <t>オオハバ</t>
    </rPh>
    <rPh sb="18" eb="19">
      <t>ナ</t>
    </rPh>
    <rPh sb="21" eb="23">
      <t>ケンショウ</t>
    </rPh>
    <phoneticPr fontId="2"/>
  </si>
  <si>
    <t>目標原価率</t>
    <rPh sb="0" eb="2">
      <t>モクヒョウ</t>
    </rPh>
    <rPh sb="2" eb="4">
      <t>ゲンカ</t>
    </rPh>
    <rPh sb="4" eb="5">
      <t>リツ</t>
    </rPh>
    <phoneticPr fontId="2"/>
  </si>
  <si>
    <t>目標売上高・粗利益の試算</t>
    <rPh sb="0" eb="2">
      <t>モクヒョウ</t>
    </rPh>
    <rPh sb="2" eb="4">
      <t>ウリアゲ</t>
    </rPh>
    <rPh sb="4" eb="5">
      <t>ダカ</t>
    </rPh>
    <rPh sb="6" eb="9">
      <t>アラリエキ</t>
    </rPh>
    <rPh sb="10" eb="12">
      <t>シサン</t>
    </rPh>
    <phoneticPr fontId="2"/>
  </si>
  <si>
    <t>販売数量
増減目標</t>
    <rPh sb="0" eb="2">
      <t>ハンバイ</t>
    </rPh>
    <rPh sb="2" eb="4">
      <t>スウリョウ</t>
    </rPh>
    <rPh sb="5" eb="7">
      <t>ゾウゲン</t>
    </rPh>
    <rPh sb="7" eb="9">
      <t>モクヒョウ</t>
    </rPh>
    <phoneticPr fontId="2"/>
  </si>
  <si>
    <t>昨年度比増減</t>
    <rPh sb="0" eb="3">
      <t>サクネンド</t>
    </rPh>
    <rPh sb="3" eb="4">
      <t>ヒ</t>
    </rPh>
    <rPh sb="4" eb="6">
      <t>ゾウゲン</t>
    </rPh>
    <phoneticPr fontId="2"/>
  </si>
  <si>
    <t>①</t>
    <phoneticPr fontId="2"/>
  </si>
  <si>
    <t>②</t>
    <phoneticPr fontId="2"/>
  </si>
  <si>
    <t>③</t>
    <phoneticPr fontId="2"/>
  </si>
  <si>
    <t>④</t>
    <phoneticPr fontId="2"/>
  </si>
  <si>
    <t>優先順位</t>
    <rPh sb="0" eb="2">
      <t>ユウセン</t>
    </rPh>
    <rPh sb="2" eb="4">
      <t>ジュンイ</t>
    </rPh>
    <phoneticPr fontId="2"/>
  </si>
  <si>
    <t>商品別・顧客別の売上高・粗利益の算出（推定）</t>
    <rPh sb="0" eb="2">
      <t>ショウヒン</t>
    </rPh>
    <rPh sb="2" eb="3">
      <t>ベツ</t>
    </rPh>
    <rPh sb="4" eb="6">
      <t>コキャク</t>
    </rPh>
    <rPh sb="6" eb="7">
      <t>ベツ</t>
    </rPh>
    <rPh sb="8" eb="10">
      <t>ウリアゲ</t>
    </rPh>
    <rPh sb="10" eb="11">
      <t>ダカ</t>
    </rPh>
    <rPh sb="12" eb="15">
      <t>アラリエキ</t>
    </rPh>
    <rPh sb="16" eb="18">
      <t>サンシュツ</t>
    </rPh>
    <rPh sb="19" eb="21">
      <t>スイテイ</t>
    </rPh>
    <phoneticPr fontId="2"/>
  </si>
  <si>
    <t>区分</t>
    <rPh sb="0" eb="2">
      <t>クブン</t>
    </rPh>
    <phoneticPr fontId="2"/>
  </si>
  <si>
    <t>⑮</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</si>
  <si>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</si>
  <si>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</si>
  <si>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</si>
  <si>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</si>
  <si>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</si>
  <si>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</si>
  <si>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</si>
  <si>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</si>
  <si>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</si>
  <si>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</si>
  <si>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No.</t>
    <phoneticPr fontId="2"/>
  </si>
  <si>
    <t>区分</t>
    <rPh sb="0" eb="2">
      <t>クブン</t>
    </rPh>
    <phoneticPr fontId="2"/>
  </si>
  <si>
    <t>課題・アクション</t>
    <rPh sb="0" eb="2">
      <t>カダイ</t>
    </rPh>
    <phoneticPr fontId="2"/>
  </si>
  <si>
    <t>売上増減率（％）</t>
    <rPh sb="2" eb="4">
      <t>ゾウゲン</t>
    </rPh>
    <phoneticPr fontId="2"/>
  </si>
  <si>
    <t>原価増減率（％）</t>
    <rPh sb="2" eb="4">
      <t>ゾウゲン</t>
    </rPh>
    <phoneticPr fontId="2"/>
  </si>
  <si>
    <t>経費増減額（円）</t>
    <rPh sb="0" eb="2">
      <t>ケイヒ</t>
    </rPh>
    <rPh sb="2" eb="4">
      <t>ゾウゲン</t>
    </rPh>
    <rPh sb="4" eb="5">
      <t>ガク</t>
    </rPh>
    <rPh sb="6" eb="7">
      <t>エン</t>
    </rPh>
    <phoneticPr fontId="2"/>
  </si>
  <si>
    <t>Ⅰ．販売数量
［UP/DOWN・％］</t>
    <rPh sb="2" eb="4">
      <t>ハンバイ</t>
    </rPh>
    <rPh sb="4" eb="6">
      <t>スウリョウ</t>
    </rPh>
    <phoneticPr fontId="2"/>
  </si>
  <si>
    <t>Ⅱ．販売単価
［UP/DOWN・％］</t>
    <rPh sb="2" eb="4">
      <t>ハンバイ</t>
    </rPh>
    <rPh sb="4" eb="6">
      <t>タンカ</t>
    </rPh>
    <phoneticPr fontId="2"/>
  </si>
  <si>
    <t>Ⅲ．原価率
［UP/DOWN・％］</t>
    <rPh sb="2" eb="4">
      <t>ゲンカ</t>
    </rPh>
    <rPh sb="4" eb="5">
      <t>リツ</t>
    </rPh>
    <phoneticPr fontId="2"/>
  </si>
  <si>
    <t>Ⅳ．経費額
［増加・減少・円］</t>
    <rPh sb="2" eb="4">
      <t>ケイヒ</t>
    </rPh>
    <rPh sb="4" eb="5">
      <t>ガク</t>
    </rPh>
    <rPh sb="7" eb="9">
      <t>ゾウカ</t>
    </rPh>
    <rPh sb="10" eb="12">
      <t>ゲンショウ</t>
    </rPh>
    <rPh sb="13" eb="14">
      <t>エン</t>
    </rPh>
    <phoneticPr fontId="2"/>
  </si>
  <si>
    <t>　前年比悪化または業界平均を下回った項目</t>
    <rPh sb="1" eb="4">
      <t>ゼンネンヒ</t>
    </rPh>
    <rPh sb="4" eb="6">
      <t>アッカ</t>
    </rPh>
    <rPh sb="9" eb="11">
      <t>ギョウカイ</t>
    </rPh>
    <rPh sb="11" eb="13">
      <t>ヘイキン</t>
    </rPh>
    <rPh sb="14" eb="16">
      <t>シタマワ</t>
    </rPh>
    <rPh sb="18" eb="20">
      <t>コウモク</t>
    </rPh>
    <phoneticPr fontId="2"/>
  </si>
  <si>
    <t>経費（販売管理費）</t>
    <rPh sb="0" eb="2">
      <t>ケイヒ</t>
    </rPh>
    <rPh sb="3" eb="5">
      <t>ハンバイ</t>
    </rPh>
    <rPh sb="5" eb="8">
      <t>カンリヒ</t>
    </rPh>
    <phoneticPr fontId="2"/>
  </si>
  <si>
    <t>営業外収支</t>
    <rPh sb="0" eb="3">
      <t>エイギョウガイ</t>
    </rPh>
    <rPh sb="3" eb="5">
      <t>シュウシ</t>
    </rPh>
    <phoneticPr fontId="2"/>
  </si>
  <si>
    <t>Ⅱ．販売単価増減による売上増減率</t>
    <rPh sb="2" eb="4">
      <t>ハンバイ</t>
    </rPh>
    <rPh sb="4" eb="6">
      <t>タンカ</t>
    </rPh>
    <rPh sb="6" eb="8">
      <t>ゾウゲン</t>
    </rPh>
    <rPh sb="11" eb="13">
      <t>ウリアゲ</t>
    </rPh>
    <rPh sb="13" eb="15">
      <t>ゾウゲン</t>
    </rPh>
    <rPh sb="15" eb="16">
      <t>リツ</t>
    </rPh>
    <phoneticPr fontId="2"/>
  </si>
  <si>
    <t>Ⅰ．販売数量増減による売上増減率</t>
    <rPh sb="2" eb="4">
      <t>ハンバイ</t>
    </rPh>
    <rPh sb="4" eb="6">
      <t>スウリョウ</t>
    </rPh>
    <rPh sb="6" eb="8">
      <t>ゾウゲン</t>
    </rPh>
    <rPh sb="11" eb="13">
      <t>ウリアゲ</t>
    </rPh>
    <rPh sb="13" eb="15">
      <t>ゾウゲン</t>
    </rPh>
    <rPh sb="15" eb="16">
      <t>リツ</t>
    </rPh>
    <phoneticPr fontId="2"/>
  </si>
  <si>
    <t>Ⅲ．原価率増減</t>
    <rPh sb="2" eb="4">
      <t>ゲンカ</t>
    </rPh>
    <rPh sb="4" eb="5">
      <t>リツ</t>
    </rPh>
    <rPh sb="5" eb="7">
      <t>ゾウゲン</t>
    </rPh>
    <phoneticPr fontId="2"/>
  </si>
  <si>
    <t>Ⅳ．経費増減額</t>
    <rPh sb="2" eb="4">
      <t>ケイヒ</t>
    </rPh>
    <rPh sb="4" eb="6">
      <t>ゾウゲン</t>
    </rPh>
    <rPh sb="6" eb="7">
      <t>ガク</t>
    </rPh>
    <phoneticPr fontId="2"/>
  </si>
  <si>
    <t>　【売上総利益（粗利益）】</t>
    <rPh sb="2" eb="4">
      <t>ウリアゲ</t>
    </rPh>
    <rPh sb="4" eb="7">
      <t>ソウリエキ</t>
    </rPh>
    <rPh sb="8" eb="11">
      <t>アラリエキ</t>
    </rPh>
    <phoneticPr fontId="2"/>
  </si>
  <si>
    <t>【営業利益】</t>
    <rPh sb="1" eb="3">
      <t>エイギョウ</t>
    </rPh>
    <rPh sb="3" eb="5">
      <t>リエキ</t>
    </rPh>
    <phoneticPr fontId="2"/>
  </si>
  <si>
    <t>【経常利益】</t>
    <rPh sb="1" eb="3">
      <t>ケイジョウ</t>
    </rPh>
    <rPh sb="3" eb="5">
      <t>リエキ</t>
    </rPh>
    <rPh sb="4" eb="5">
      <t>エイリ</t>
    </rPh>
    <phoneticPr fontId="2"/>
  </si>
  <si>
    <t>１．前期損益</t>
    <rPh sb="2" eb="4">
      <t>ゼンキ</t>
    </rPh>
    <rPh sb="4" eb="6">
      <t>ソンエキ</t>
    </rPh>
    <phoneticPr fontId="2"/>
  </si>
  <si>
    <t>□ 貸借対照表</t>
    <rPh sb="2" eb="4">
      <t>タイシャク</t>
    </rPh>
    <rPh sb="4" eb="7">
      <t>タイショウヒョウ</t>
    </rPh>
    <phoneticPr fontId="2"/>
  </si>
  <si>
    <t>□ 損益計算書</t>
    <rPh sb="2" eb="4">
      <t>ソンエキ</t>
    </rPh>
    <rPh sb="4" eb="7">
      <t>ケイサンショ</t>
    </rPh>
    <phoneticPr fontId="2"/>
  </si>
  <si>
    <t>伸び率</t>
    <rPh sb="0" eb="1">
      <t>ノ</t>
    </rPh>
    <rPh sb="2" eb="3">
      <t>リツ</t>
    </rPh>
    <phoneticPr fontId="2"/>
  </si>
  <si>
    <t>増加額</t>
    <rPh sb="0" eb="2">
      <t>ゾウカ</t>
    </rPh>
    <rPh sb="2" eb="3">
      <t>ガク</t>
    </rPh>
    <phoneticPr fontId="2"/>
  </si>
  <si>
    <t>売上総利益（粗利益）</t>
    <rPh sb="0" eb="2">
      <t>ウリアゲ</t>
    </rPh>
    <rPh sb="2" eb="5">
      <t>ソウリエキ</t>
    </rPh>
    <rPh sb="6" eb="9">
      <t>アラリエキ</t>
    </rPh>
    <phoneticPr fontId="2"/>
  </si>
  <si>
    <t>売上高（収入）</t>
    <rPh sb="0" eb="2">
      <t>ウリアゲ</t>
    </rPh>
    <rPh sb="2" eb="3">
      <t>ダカ</t>
    </rPh>
    <rPh sb="4" eb="6">
      <t>シュウニュウ</t>
    </rPh>
    <phoneticPr fontId="2"/>
  </si>
  <si>
    <t>営業利益</t>
    <rPh sb="0" eb="2">
      <t>エイギョウ</t>
    </rPh>
    <rPh sb="2" eb="4">
      <t>リエキ</t>
    </rPh>
    <phoneticPr fontId="2"/>
  </si>
  <si>
    <t>経常利益</t>
    <rPh sb="0" eb="2">
      <t>ケイジョウ</t>
    </rPh>
    <rPh sb="2" eb="4">
      <t>リエキ</t>
    </rPh>
    <phoneticPr fontId="2"/>
  </si>
  <si>
    <t>目標損益</t>
    <rPh sb="0" eb="2">
      <t>モクヒョウ</t>
    </rPh>
    <rPh sb="2" eb="4">
      <t>ソンエキ</t>
    </rPh>
    <phoneticPr fontId="2"/>
  </si>
  <si>
    <t>目標差異</t>
    <rPh sb="0" eb="2">
      <t>モクヒョウ</t>
    </rPh>
    <rPh sb="2" eb="4">
      <t>サイ</t>
    </rPh>
    <phoneticPr fontId="2"/>
  </si>
  <si>
    <t>③：全社目標損益で試算した各数値との整合の検証</t>
    <rPh sb="2" eb="4">
      <t>ゼンシャ</t>
    </rPh>
    <rPh sb="4" eb="6">
      <t>モクヒョウ</t>
    </rPh>
    <rPh sb="6" eb="8">
      <t>ソンエキ</t>
    </rPh>
    <rPh sb="9" eb="11">
      <t>シサン</t>
    </rPh>
    <rPh sb="13" eb="16">
      <t>カクスウチ</t>
    </rPh>
    <rPh sb="18" eb="20">
      <t>セイゴウ</t>
    </rPh>
    <rPh sb="21" eb="23">
      <t>ケンショウ</t>
    </rPh>
    <phoneticPr fontId="2"/>
  </si>
  <si>
    <t>業界平均比高い②</t>
    <rPh sb="0" eb="2">
      <t>ギョウカイ</t>
    </rPh>
    <rPh sb="2" eb="4">
      <t>ヘイキン</t>
    </rPh>
    <rPh sb="4" eb="5">
      <t>ヒ</t>
    </rPh>
    <rPh sb="5" eb="6">
      <t>タカ</t>
    </rPh>
    <phoneticPr fontId="2"/>
  </si>
  <si>
    <t>業界平均比高い①</t>
    <rPh sb="0" eb="2">
      <t>ギョウカイ</t>
    </rPh>
    <rPh sb="2" eb="4">
      <t>ヘイキン</t>
    </rPh>
    <rPh sb="4" eb="5">
      <t>ヒ</t>
    </rPh>
    <rPh sb="5" eb="6">
      <t>タカ</t>
    </rPh>
    <phoneticPr fontId="2"/>
  </si>
  <si>
    <t>業界平均比低い①</t>
    <rPh sb="0" eb="2">
      <t>ギョウカイ</t>
    </rPh>
    <rPh sb="2" eb="4">
      <t>ヘイキン</t>
    </rPh>
    <rPh sb="4" eb="5">
      <t>ヒ</t>
    </rPh>
    <rPh sb="5" eb="6">
      <t>ヒク</t>
    </rPh>
    <phoneticPr fontId="2"/>
  </si>
  <si>
    <t>業界平均比低い②</t>
    <rPh sb="0" eb="2">
      <t>ギョウカイ</t>
    </rPh>
    <rPh sb="2" eb="4">
      <t>ヘイキン</t>
    </rPh>
    <rPh sb="4" eb="5">
      <t>ヒ</t>
    </rPh>
    <rPh sb="5" eb="6">
      <t>ヒク</t>
    </rPh>
    <phoneticPr fontId="2"/>
  </si>
  <si>
    <t>販促費用等、必要なコストにも消極的である</t>
    <rPh sb="0" eb="2">
      <t>ハンソク</t>
    </rPh>
    <rPh sb="2" eb="4">
      <t>ヒヨウ</t>
    </rPh>
    <rPh sb="4" eb="5">
      <t>ナド</t>
    </rPh>
    <rPh sb="6" eb="8">
      <t>ヒツヨウ</t>
    </rPh>
    <rPh sb="14" eb="17">
      <t>ショウキョクテキ</t>
    </rPh>
    <phoneticPr fontId="2"/>
  </si>
  <si>
    <t>資金繰りに窮して回収を急いでいる</t>
    <rPh sb="0" eb="2">
      <t>シキン</t>
    </rPh>
    <rPh sb="2" eb="3">
      <t>グ</t>
    </rPh>
    <rPh sb="5" eb="6">
      <t>キュウ</t>
    </rPh>
    <rPh sb="8" eb="10">
      <t>カイシュウ</t>
    </rPh>
    <rPh sb="11" eb="12">
      <t>イソ</t>
    </rPh>
    <phoneticPr fontId="2"/>
  </si>
  <si>
    <t>従業員の長期雇用や処遇に対する意識が高い</t>
    <rPh sb="0" eb="3">
      <t>ジュウギョウイン</t>
    </rPh>
    <rPh sb="4" eb="6">
      <t>チョウキ</t>
    </rPh>
    <rPh sb="6" eb="8">
      <t>コヨウ</t>
    </rPh>
    <rPh sb="9" eb="11">
      <t>ショグウ</t>
    </rPh>
    <rPh sb="12" eb="13">
      <t>タイ</t>
    </rPh>
    <rPh sb="15" eb="17">
      <t>イシキ</t>
    </rPh>
    <rPh sb="18" eb="19">
      <t>タカ</t>
    </rPh>
    <phoneticPr fontId="2"/>
  </si>
  <si>
    <t>効率的な採用、要員が出来ている</t>
    <rPh sb="0" eb="3">
      <t>コウリツテキ</t>
    </rPh>
    <rPh sb="4" eb="6">
      <t>サイヨウ</t>
    </rPh>
    <rPh sb="7" eb="9">
      <t>ヨウイン</t>
    </rPh>
    <rPh sb="10" eb="12">
      <t>デキ</t>
    </rPh>
    <phoneticPr fontId="2"/>
  </si>
  <si>
    <t>雇用、処遇に対する意識が低く、定着率も低い</t>
    <rPh sb="0" eb="2">
      <t>コヨウ</t>
    </rPh>
    <rPh sb="3" eb="5">
      <t>ショグウ</t>
    </rPh>
    <rPh sb="6" eb="7">
      <t>タイ</t>
    </rPh>
    <rPh sb="9" eb="11">
      <t>イシキ</t>
    </rPh>
    <rPh sb="12" eb="13">
      <t>ヒク</t>
    </rPh>
    <rPh sb="15" eb="18">
      <t>テイチャクリツ</t>
    </rPh>
    <rPh sb="19" eb="20">
      <t>ヒク</t>
    </rPh>
    <phoneticPr fontId="2"/>
  </si>
  <si>
    <t>立地・スペースが効率的に活用出来ていない</t>
    <rPh sb="0" eb="2">
      <t>リッチ</t>
    </rPh>
    <rPh sb="8" eb="11">
      <t>コウリツテキ</t>
    </rPh>
    <rPh sb="12" eb="14">
      <t>カツヨウ</t>
    </rPh>
    <rPh sb="14" eb="16">
      <t>デキ</t>
    </rPh>
    <phoneticPr fontId="2"/>
  </si>
  <si>
    <t>-</t>
    <phoneticPr fontId="2"/>
  </si>
  <si>
    <t>　【営業利益】</t>
    <rPh sb="2" eb="4">
      <t>エイギョウ</t>
    </rPh>
    <rPh sb="4" eb="6">
      <t>リエキ</t>
    </rPh>
    <phoneticPr fontId="2"/>
  </si>
  <si>
    <t>その他営業外支出</t>
    <rPh sb="2" eb="3">
      <t>ホカ</t>
    </rPh>
    <rPh sb="3" eb="6">
      <t>エイギョウガイ</t>
    </rPh>
    <rPh sb="6" eb="8">
      <t>シシュツ</t>
    </rPh>
    <phoneticPr fontId="2"/>
  </si>
  <si>
    <t>特別
損益</t>
    <rPh sb="0" eb="2">
      <t>トクベツ</t>
    </rPh>
    <rPh sb="3" eb="5">
      <t>ソンエキ</t>
    </rPh>
    <phoneticPr fontId="2"/>
  </si>
  <si>
    <t>【税引後当期利益】</t>
    <rPh sb="1" eb="3">
      <t>ゼイビ</t>
    </rPh>
    <rPh sb="3" eb="4">
      <t>ゴ</t>
    </rPh>
    <rPh sb="4" eb="6">
      <t>トウキ</t>
    </rPh>
    <rPh sb="6" eb="8">
      <t>リエキ</t>
    </rPh>
    <phoneticPr fontId="2"/>
  </si>
  <si>
    <t>【税引前当期利益】</t>
    <rPh sb="1" eb="3">
      <t>ゼイビ</t>
    </rPh>
    <rPh sb="3" eb="4">
      <t>マエ</t>
    </rPh>
    <rPh sb="4" eb="6">
      <t>トウキ</t>
    </rPh>
    <rPh sb="6" eb="8">
      <t>リエキ</t>
    </rPh>
    <phoneticPr fontId="2"/>
  </si>
  <si>
    <t>特別利益</t>
    <rPh sb="0" eb="2">
      <t>トクベツ</t>
    </rPh>
    <rPh sb="2" eb="4">
      <t>リエキ</t>
    </rPh>
    <phoneticPr fontId="2"/>
  </si>
  <si>
    <t>特別損失</t>
    <rPh sb="0" eb="2">
      <t>トクベツ</t>
    </rPh>
    <rPh sb="2" eb="4">
      <t>ソンシツ</t>
    </rPh>
    <phoneticPr fontId="2"/>
  </si>
  <si>
    <t>【税引後利益】</t>
    <rPh sb="1" eb="3">
      <t>ゼイビ</t>
    </rPh>
    <rPh sb="3" eb="4">
      <t>ゴ</t>
    </rPh>
    <rPh sb="4" eb="6">
      <t>リエキ</t>
    </rPh>
    <phoneticPr fontId="2"/>
  </si>
  <si>
    <r>
      <t xml:space="preserve">人件費
</t>
    </r>
    <r>
      <rPr>
        <sz val="6"/>
        <color theme="1"/>
        <rFont val="ＭＳ Ｐゴシック"/>
        <family val="3"/>
        <charset val="128"/>
        <scheme val="minor"/>
      </rPr>
      <t>（給料賃金・福利厚生費他）</t>
    </r>
    <rPh sb="0" eb="3">
      <t>ジンケンヒ</t>
    </rPh>
    <rPh sb="5" eb="7">
      <t>キュウリョウ</t>
    </rPh>
    <rPh sb="7" eb="9">
      <t>チンギン</t>
    </rPh>
    <rPh sb="10" eb="12">
      <t>フクリ</t>
    </rPh>
    <rPh sb="12" eb="15">
      <t>コウセイヒ</t>
    </rPh>
    <rPh sb="15" eb="16">
      <t>ホカ</t>
    </rPh>
    <phoneticPr fontId="2"/>
  </si>
  <si>
    <t>減価償却費</t>
    <rPh sb="0" eb="2">
      <t>ゲンカ</t>
    </rPh>
    <rPh sb="2" eb="4">
      <t>ショウキャク</t>
    </rPh>
    <rPh sb="4" eb="5">
      <t>ヒ</t>
    </rPh>
    <phoneticPr fontId="2"/>
  </si>
  <si>
    <t>※専従者給与</t>
    <rPh sb="1" eb="4">
      <t>センジュウシャ</t>
    </rPh>
    <rPh sb="4" eb="6">
      <t>キュウヨ</t>
    </rPh>
    <phoneticPr fontId="2"/>
  </si>
  <si>
    <r>
      <rPr>
        <b/>
        <sz val="10"/>
        <color theme="1"/>
        <rFont val="ＭＳ Ｐゴシック"/>
        <family val="3"/>
        <charset val="128"/>
        <scheme val="minor"/>
      </rPr>
      <t>※</t>
    </r>
    <r>
      <rPr>
        <sz val="10"/>
        <color theme="1"/>
        <rFont val="ＭＳ Ｐゴシック"/>
        <family val="2"/>
        <charset val="128"/>
        <scheme val="minor"/>
      </rPr>
      <t>組戻額計（収入）</t>
    </r>
    <rPh sb="1" eb="2">
      <t>カククミ</t>
    </rPh>
    <rPh sb="2" eb="3">
      <t>モド</t>
    </rPh>
    <rPh sb="3" eb="4">
      <t>ガク</t>
    </rPh>
    <rPh sb="4" eb="5">
      <t>ケイ</t>
    </rPh>
    <rPh sb="6" eb="8">
      <t>シュウニュウ</t>
    </rPh>
    <phoneticPr fontId="2"/>
  </si>
  <si>
    <r>
      <rPr>
        <b/>
        <sz val="10"/>
        <color theme="1"/>
        <rFont val="ＭＳ Ｐゴシック"/>
        <family val="3"/>
        <charset val="128"/>
        <scheme val="minor"/>
      </rPr>
      <t>※</t>
    </r>
    <r>
      <rPr>
        <sz val="10"/>
        <color theme="1"/>
        <rFont val="ＭＳ Ｐゴシック"/>
        <family val="2"/>
        <charset val="128"/>
        <scheme val="minor"/>
      </rPr>
      <t>繰入額計（支出）</t>
    </r>
    <rPh sb="1" eb="3">
      <t>クリイレ</t>
    </rPh>
    <rPh sb="3" eb="4">
      <t>ガク</t>
    </rPh>
    <rPh sb="4" eb="5">
      <t>ケイ</t>
    </rPh>
    <rPh sb="6" eb="8">
      <t>シシュツ</t>
    </rPh>
    <phoneticPr fontId="2"/>
  </si>
  <si>
    <r>
      <t>法人税等（</t>
    </r>
    <r>
      <rPr>
        <b/>
        <sz val="11"/>
        <color theme="1"/>
        <rFont val="ＭＳ Ｐゴシック"/>
        <family val="3"/>
        <charset val="128"/>
        <scheme val="minor"/>
      </rPr>
      <t>※</t>
    </r>
    <r>
      <rPr>
        <sz val="11"/>
        <color theme="1"/>
        <rFont val="ＭＳ Ｐゴシック"/>
        <family val="2"/>
        <charset val="128"/>
        <scheme val="minor"/>
      </rPr>
      <t>納税額）</t>
    </r>
    <rPh sb="0" eb="4">
      <t>ホウジンゼイナド</t>
    </rPh>
    <rPh sb="6" eb="8">
      <t>ノウゼイ</t>
    </rPh>
    <rPh sb="8" eb="9">
      <t>ガク</t>
    </rPh>
    <phoneticPr fontId="2"/>
  </si>
  <si>
    <t>【売上総利益（粗利益）】</t>
    <rPh sb="1" eb="3">
      <t>ウリアゲ</t>
    </rPh>
    <rPh sb="3" eb="6">
      <t>ソウリエキ</t>
    </rPh>
    <rPh sb="7" eb="10">
      <t>アラリエキ</t>
    </rPh>
    <phoneticPr fontId="2"/>
  </si>
  <si>
    <t>【経常利益】</t>
    <rPh sb="1" eb="3">
      <t>ケイジョウ</t>
    </rPh>
    <rPh sb="3" eb="5">
      <t>リエキ</t>
    </rPh>
    <phoneticPr fontId="2"/>
  </si>
  <si>
    <t>営業外収入</t>
    <rPh sb="0" eb="3">
      <t>エイギョウガイ</t>
    </rPh>
    <rPh sb="3" eb="5">
      <t>シュウニュウ</t>
    </rPh>
    <phoneticPr fontId="2"/>
  </si>
  <si>
    <t>営業外
収支</t>
    <rPh sb="0" eb="3">
      <t>エイギョウガイ</t>
    </rPh>
    <rPh sb="4" eb="6">
      <t>シュウシ</t>
    </rPh>
    <phoneticPr fontId="2"/>
  </si>
  <si>
    <t>営業外収入</t>
    <rPh sb="0" eb="3">
      <t>エイギョウガイ</t>
    </rPh>
    <rPh sb="3" eb="5">
      <t>シュウニュウ</t>
    </rPh>
    <phoneticPr fontId="2"/>
  </si>
  <si>
    <t>特別損失</t>
    <rPh sb="0" eb="2">
      <t>トクベツ</t>
    </rPh>
    <rPh sb="2" eb="4">
      <t>ソンシツ</t>
    </rPh>
    <phoneticPr fontId="2"/>
  </si>
  <si>
    <t>特別利益</t>
    <rPh sb="0" eb="2">
      <t>トクベツ</t>
    </rPh>
    <rPh sb="2" eb="4">
      <t>リエキ</t>
    </rPh>
    <phoneticPr fontId="2"/>
  </si>
  <si>
    <t>税引後当期利益</t>
    <rPh sb="0" eb="2">
      <t>ゼイビキ</t>
    </rPh>
    <rPh sb="2" eb="3">
      <t>ゴ</t>
    </rPh>
    <rPh sb="3" eb="5">
      <t>トウキ</t>
    </rPh>
    <rPh sb="5" eb="7">
      <t>リエキ</t>
    </rPh>
    <phoneticPr fontId="2"/>
  </si>
  <si>
    <t>減価償却費</t>
    <rPh sb="0" eb="2">
      <t>ゲンカ</t>
    </rPh>
    <rPh sb="2" eb="4">
      <t>ショウキャク</t>
    </rPh>
    <rPh sb="4" eb="5">
      <t>ヒ</t>
    </rPh>
    <phoneticPr fontId="2"/>
  </si>
  <si>
    <t>※給与（年金）所得</t>
    <rPh sb="1" eb="3">
      <t>キュウヨ</t>
    </rPh>
    <rPh sb="4" eb="6">
      <t>ネンキン</t>
    </rPh>
    <rPh sb="7" eb="9">
      <t>ショトク</t>
    </rPh>
    <phoneticPr fontId="2"/>
  </si>
  <si>
    <t>※その他所得</t>
    <rPh sb="3" eb="4">
      <t>ホカ</t>
    </rPh>
    <rPh sb="4" eb="6">
      <t>ショトク</t>
    </rPh>
    <phoneticPr fontId="2"/>
  </si>
  <si>
    <t>※家計費</t>
    <rPh sb="1" eb="3">
      <t>カケイ</t>
    </rPh>
    <rPh sb="3" eb="4">
      <t>ヒ</t>
    </rPh>
    <phoneticPr fontId="2"/>
  </si>
  <si>
    <t>支出</t>
    <rPh sb="0" eb="2">
      <t>シシュツ</t>
    </rPh>
    <phoneticPr fontId="2"/>
  </si>
  <si>
    <t>収入</t>
    <rPh sb="0" eb="2">
      <t>シュウニュウ</t>
    </rPh>
    <phoneticPr fontId="2"/>
  </si>
  <si>
    <t>減価償却費③</t>
    <rPh sb="0" eb="2">
      <t>ゲンカ</t>
    </rPh>
    <rPh sb="2" eb="4">
      <t>ショウキャク</t>
    </rPh>
    <rPh sb="4" eb="5">
      <t>ヒ</t>
    </rPh>
    <phoneticPr fontId="2"/>
  </si>
  <si>
    <r>
      <rPr>
        <b/>
        <sz val="10"/>
        <rFont val="ＭＳ Ｐゴシック"/>
        <family val="3"/>
        <charset val="128"/>
        <scheme val="minor"/>
      </rPr>
      <t>※</t>
    </r>
    <r>
      <rPr>
        <sz val="10"/>
        <rFont val="ＭＳ Ｐゴシック"/>
        <family val="3"/>
        <charset val="128"/>
        <scheme val="minor"/>
      </rPr>
      <t>専従者給与④</t>
    </r>
    <rPh sb="1" eb="4">
      <t>センジュウシャ</t>
    </rPh>
    <rPh sb="4" eb="6">
      <t>キュウヨ</t>
    </rPh>
    <phoneticPr fontId="1"/>
  </si>
  <si>
    <r>
      <rPr>
        <b/>
        <sz val="10"/>
        <color theme="1"/>
        <rFont val="ＭＳ Ｐゴシック"/>
        <family val="3"/>
        <charset val="128"/>
        <scheme val="minor"/>
      </rPr>
      <t>※</t>
    </r>
    <r>
      <rPr>
        <sz val="10"/>
        <color theme="1"/>
        <rFont val="ＭＳ Ｐゴシック"/>
        <family val="2"/>
        <charset val="128"/>
        <scheme val="minor"/>
      </rPr>
      <t>給与（年金）所得</t>
    </r>
    <rPh sb="1" eb="3">
      <t>キュウヨ</t>
    </rPh>
    <rPh sb="4" eb="6">
      <t>ネンキン</t>
    </rPh>
    <rPh sb="7" eb="9">
      <t>ショトク</t>
    </rPh>
    <phoneticPr fontId="2"/>
  </si>
  <si>
    <r>
      <rPr>
        <b/>
        <sz val="10"/>
        <color theme="1"/>
        <rFont val="ＭＳ Ｐゴシック"/>
        <family val="3"/>
        <charset val="128"/>
        <scheme val="minor"/>
      </rPr>
      <t>※</t>
    </r>
    <r>
      <rPr>
        <sz val="10"/>
        <color theme="1"/>
        <rFont val="ＭＳ Ｐゴシック"/>
        <family val="2"/>
        <charset val="128"/>
        <scheme val="minor"/>
      </rPr>
      <t>家計費②</t>
    </r>
    <rPh sb="1" eb="3">
      <t>カケイ</t>
    </rPh>
    <rPh sb="3" eb="4">
      <t>ヒ</t>
    </rPh>
    <phoneticPr fontId="2"/>
  </si>
  <si>
    <r>
      <rPr>
        <b/>
        <sz val="10"/>
        <color theme="1"/>
        <rFont val="ＭＳ Ｐゴシック"/>
        <family val="3"/>
        <charset val="128"/>
        <scheme val="minor"/>
      </rPr>
      <t>※</t>
    </r>
    <r>
      <rPr>
        <sz val="10"/>
        <color theme="1"/>
        <rFont val="ＭＳ Ｐゴシック"/>
        <family val="2"/>
        <charset val="128"/>
        <scheme val="minor"/>
      </rPr>
      <t>その他所得</t>
    </r>
    <rPh sb="3" eb="4">
      <t>ホカ</t>
    </rPh>
    <rPh sb="4" eb="6">
      <t>ショトク</t>
    </rPh>
    <phoneticPr fontId="2"/>
  </si>
  <si>
    <t>【キャッシュフロー：①-②+③+④】</t>
    <phoneticPr fontId="2"/>
  </si>
  <si>
    <t>余剰キャッシュフロー</t>
    <rPh sb="0" eb="2">
      <t>ヨジョウ</t>
    </rPh>
    <phoneticPr fontId="2"/>
  </si>
  <si>
    <t>期末現預金残高見込み</t>
    <rPh sb="0" eb="2">
      <t>キマツ</t>
    </rPh>
    <rPh sb="2" eb="5">
      <t>ゲンヨキン</t>
    </rPh>
    <rPh sb="5" eb="6">
      <t>ザン</t>
    </rPh>
    <rPh sb="6" eb="7">
      <t>ダカ</t>
    </rPh>
    <rPh sb="7" eb="9">
      <t>ミコ</t>
    </rPh>
    <phoneticPr fontId="2"/>
  </si>
  <si>
    <t>その他収入等（＋）</t>
    <rPh sb="2" eb="3">
      <t>ホカ</t>
    </rPh>
    <rPh sb="3" eb="5">
      <t>シュウニュウ</t>
    </rPh>
    <rPh sb="5" eb="6">
      <t>ナド</t>
    </rPh>
    <phoneticPr fontId="2"/>
  </si>
  <si>
    <r>
      <t>借入金残高合計　</t>
    </r>
    <r>
      <rPr>
        <b/>
        <sz val="10"/>
        <color theme="1"/>
        <rFont val="ＭＳ Ｐゴシック"/>
        <family val="3"/>
        <charset val="128"/>
        <scheme val="minor"/>
      </rPr>
      <t>（Ｂ）</t>
    </r>
    <rPh sb="0" eb="2">
      <t>カリイレ</t>
    </rPh>
    <rPh sb="2" eb="3">
      <t>キン</t>
    </rPh>
    <rPh sb="3" eb="5">
      <t>ザンダカ</t>
    </rPh>
    <rPh sb="5" eb="7">
      <t>ゴウケイ</t>
    </rPh>
    <phoneticPr fontId="2"/>
  </si>
  <si>
    <r>
      <t>債務償還年数　</t>
    </r>
    <r>
      <rPr>
        <b/>
        <sz val="10"/>
        <color theme="1"/>
        <rFont val="ＭＳ Ｐゴシック"/>
        <family val="3"/>
        <charset val="128"/>
        <scheme val="minor"/>
      </rPr>
      <t>（Ｂ÷Ａ）</t>
    </r>
    <rPh sb="0" eb="2">
      <t>サイム</t>
    </rPh>
    <rPh sb="2" eb="4">
      <t>ショウカン</t>
    </rPh>
    <rPh sb="4" eb="6">
      <t>ネンスウ</t>
    </rPh>
    <phoneticPr fontId="2"/>
  </si>
  <si>
    <t>【目標期】</t>
    <rPh sb="1" eb="3">
      <t>モクヒョウ</t>
    </rPh>
    <rPh sb="3" eb="4">
      <t>キ</t>
    </rPh>
    <phoneticPr fontId="2"/>
  </si>
  <si>
    <t>価格をもっと柔軟にすれば売上が伸びる余地がある</t>
    <rPh sb="0" eb="2">
      <t>カカク</t>
    </rPh>
    <rPh sb="6" eb="8">
      <t>ジュウナン</t>
    </rPh>
    <rPh sb="12" eb="14">
      <t>ウリアゲ</t>
    </rPh>
    <rPh sb="15" eb="16">
      <t>ノ</t>
    </rPh>
    <rPh sb="18" eb="20">
      <t>ヨチ</t>
    </rPh>
    <phoneticPr fontId="2"/>
  </si>
  <si>
    <t>利益率の良い商品または顧客が多い</t>
    <rPh sb="0" eb="2">
      <t>リエキ</t>
    </rPh>
    <rPh sb="2" eb="3">
      <t>リツ</t>
    </rPh>
    <rPh sb="4" eb="5">
      <t>ヨ</t>
    </rPh>
    <rPh sb="6" eb="8">
      <t>ショウヒン</t>
    </rPh>
    <rPh sb="11" eb="13">
      <t>コキャク</t>
    </rPh>
    <rPh sb="14" eb="15">
      <t>オオ</t>
    </rPh>
    <phoneticPr fontId="2"/>
  </si>
  <si>
    <t>他よりも低価格で売れるノウハウを持っている</t>
    <rPh sb="0" eb="1">
      <t>ホカ</t>
    </rPh>
    <rPh sb="4" eb="7">
      <t>テイカカク</t>
    </rPh>
    <rPh sb="8" eb="9">
      <t>ウ</t>
    </rPh>
    <rPh sb="9" eb="10">
      <t>ショウバイ</t>
    </rPh>
    <rPh sb="16" eb="17">
      <t>モ</t>
    </rPh>
    <phoneticPr fontId="2"/>
  </si>
  <si>
    <t>利益率の低い商品または顧客が多い</t>
    <rPh sb="0" eb="2">
      <t>リエキ</t>
    </rPh>
    <rPh sb="2" eb="3">
      <t>リツ</t>
    </rPh>
    <rPh sb="4" eb="5">
      <t>ヒク</t>
    </rPh>
    <rPh sb="6" eb="8">
      <t>ショウヒン</t>
    </rPh>
    <rPh sb="11" eb="13">
      <t>コキャク</t>
    </rPh>
    <rPh sb="14" eb="15">
      <t>オオ</t>
    </rPh>
    <phoneticPr fontId="2"/>
  </si>
  <si>
    <t>効率的な販売、販促を行っている</t>
    <rPh sb="0" eb="3">
      <t>コウリツテキ</t>
    </rPh>
    <rPh sb="4" eb="6">
      <t>ハンバイ</t>
    </rPh>
    <rPh sb="7" eb="9">
      <t>ハンソク</t>
    </rPh>
    <rPh sb="10" eb="11">
      <t>オコナ</t>
    </rPh>
    <phoneticPr fontId="2"/>
  </si>
  <si>
    <t>もっと販売、販促を行う余地（「売り逃し」）がある</t>
    <rPh sb="3" eb="5">
      <t>ハンバイ</t>
    </rPh>
    <rPh sb="6" eb="8">
      <t>ハンソク</t>
    </rPh>
    <rPh sb="9" eb="10">
      <t>オコナ</t>
    </rPh>
    <rPh sb="11" eb="13">
      <t>ヨチ</t>
    </rPh>
    <rPh sb="15" eb="16">
      <t>ウ</t>
    </rPh>
    <rPh sb="17" eb="18">
      <t>ノガ</t>
    </rPh>
    <phoneticPr fontId="2"/>
  </si>
  <si>
    <t>積極的な販売活動や販促が売上を支えている</t>
    <rPh sb="0" eb="3">
      <t>セッキョクテキ</t>
    </rPh>
    <rPh sb="4" eb="6">
      <t>ハンバイ</t>
    </rPh>
    <rPh sb="6" eb="8">
      <t>カツドウ</t>
    </rPh>
    <rPh sb="9" eb="11">
      <t>ハンソク</t>
    </rPh>
    <rPh sb="12" eb="14">
      <t>ウリアゲ</t>
    </rPh>
    <rPh sb="15" eb="16">
      <t>ササ</t>
    </rPh>
    <phoneticPr fontId="2"/>
  </si>
  <si>
    <t>販売活動、販促があまり成果に結び付いていない</t>
    <rPh sb="0" eb="2">
      <t>ハンバイ</t>
    </rPh>
    <rPh sb="2" eb="4">
      <t>カツドウ</t>
    </rPh>
    <rPh sb="5" eb="7">
      <t>ハンソク</t>
    </rPh>
    <rPh sb="11" eb="13">
      <t>セイカ</t>
    </rPh>
    <rPh sb="14" eb="15">
      <t>ムス</t>
    </rPh>
    <rPh sb="16" eb="17">
      <t>ツ</t>
    </rPh>
    <phoneticPr fontId="2"/>
  </si>
  <si>
    <t>Ａ：「強み」の仮説</t>
    <rPh sb="3" eb="4">
      <t>ツヨ</t>
    </rPh>
    <rPh sb="7" eb="9">
      <t>カセツ</t>
    </rPh>
    <phoneticPr fontId="2"/>
  </si>
  <si>
    <t>Ｂ：「弱み」の仮説</t>
    <rPh sb="3" eb="4">
      <t>ヨワ</t>
    </rPh>
    <rPh sb="7" eb="9">
      <t>カセツ</t>
    </rPh>
    <phoneticPr fontId="2"/>
  </si>
  <si>
    <t>販売能力の高い従業員が売上を支えている</t>
    <rPh sb="0" eb="2">
      <t>ハンバイ</t>
    </rPh>
    <rPh sb="2" eb="4">
      <t>ノウリョク</t>
    </rPh>
    <rPh sb="3" eb="4">
      <t>リョク</t>
    </rPh>
    <rPh sb="5" eb="6">
      <t>タカ</t>
    </rPh>
    <rPh sb="7" eb="10">
      <t>ジュウギョウイン</t>
    </rPh>
    <rPh sb="11" eb="13">
      <t>ウリアゲ</t>
    </rPh>
    <rPh sb="14" eb="15">
      <t>ササ</t>
    </rPh>
    <phoneticPr fontId="2"/>
  </si>
  <si>
    <t>販売や管理要員の動きが非効率に見える</t>
    <rPh sb="0" eb="2">
      <t>ハンバイ</t>
    </rPh>
    <rPh sb="3" eb="5">
      <t>カンリ</t>
    </rPh>
    <rPh sb="5" eb="7">
      <t>ヨウイン</t>
    </rPh>
    <rPh sb="8" eb="9">
      <t>ウゴ</t>
    </rPh>
    <rPh sb="11" eb="14">
      <t>ヒコウリツ</t>
    </rPh>
    <rPh sb="15" eb="16">
      <t>ミ</t>
    </rPh>
    <phoneticPr fontId="2"/>
  </si>
  <si>
    <t>販売や管理要員の動きが効率的である</t>
    <rPh sb="0" eb="2">
      <t>ハンバイ</t>
    </rPh>
    <rPh sb="3" eb="5">
      <t>カンリ</t>
    </rPh>
    <rPh sb="5" eb="7">
      <t>ヨウイン</t>
    </rPh>
    <rPh sb="8" eb="9">
      <t>ウゴ</t>
    </rPh>
    <rPh sb="11" eb="14">
      <t>コウリツテキ</t>
    </rPh>
    <phoneticPr fontId="2"/>
  </si>
  <si>
    <t>業務量に販売や管理要員が足りていない</t>
    <rPh sb="0" eb="3">
      <t>ギョウムリョウ</t>
    </rPh>
    <rPh sb="4" eb="6">
      <t>ハンバイ</t>
    </rPh>
    <rPh sb="7" eb="9">
      <t>カンリ</t>
    </rPh>
    <rPh sb="9" eb="11">
      <t>ヨウイン</t>
    </rPh>
    <rPh sb="12" eb="13">
      <t>タブソク</t>
    </rPh>
    <phoneticPr fontId="2"/>
  </si>
  <si>
    <t>戦略的、積極的に販促等の費用を投じている</t>
    <rPh sb="0" eb="3">
      <t>センリャクテキ</t>
    </rPh>
    <rPh sb="4" eb="7">
      <t>セッキョクテキ</t>
    </rPh>
    <rPh sb="8" eb="10">
      <t>ハンソク</t>
    </rPh>
    <rPh sb="10" eb="11">
      <t>ナド</t>
    </rPh>
    <rPh sb="12" eb="14">
      <t>ヒヨウ</t>
    </rPh>
    <rPh sb="15" eb="16">
      <t>トウ</t>
    </rPh>
    <phoneticPr fontId="2"/>
  </si>
  <si>
    <t>費用対効果が不透明、ルーズな支出が多い</t>
    <rPh sb="0" eb="5">
      <t>ヒヨウタイコウカ</t>
    </rPh>
    <rPh sb="6" eb="9">
      <t>フトウメイ</t>
    </rPh>
    <rPh sb="14" eb="16">
      <t>シシュツ</t>
    </rPh>
    <rPh sb="17" eb="18">
      <t>オオ</t>
    </rPh>
    <phoneticPr fontId="2"/>
  </si>
  <si>
    <t>費用対効果を意識し、効率的な支出を行っている</t>
    <rPh sb="0" eb="2">
      <t>ヒヨウ</t>
    </rPh>
    <rPh sb="2" eb="3">
      <t>タイ</t>
    </rPh>
    <rPh sb="3" eb="5">
      <t>コウカ</t>
    </rPh>
    <rPh sb="6" eb="8">
      <t>イシキ</t>
    </rPh>
    <rPh sb="10" eb="12">
      <t>コウリツ</t>
    </rPh>
    <rPh sb="12" eb="13">
      <t>テキ</t>
    </rPh>
    <rPh sb="14" eb="16">
      <t>シシュツ</t>
    </rPh>
    <rPh sb="17" eb="18">
      <t>オコナ</t>
    </rPh>
    <phoneticPr fontId="2"/>
  </si>
  <si>
    <t>必要な投資を無駄なく抑えて行っている</t>
    <rPh sb="0" eb="2">
      <t>ヒツヨウ</t>
    </rPh>
    <rPh sb="3" eb="5">
      <t>トウシ</t>
    </rPh>
    <rPh sb="6" eb="8">
      <t>ムダ</t>
    </rPh>
    <rPh sb="10" eb="11">
      <t>オサ</t>
    </rPh>
    <rPh sb="13" eb="14">
      <t>オコナ</t>
    </rPh>
    <phoneticPr fontId="2"/>
  </si>
  <si>
    <t>投資に消極的で、古い備品や設備が気になる</t>
    <rPh sb="0" eb="2">
      <t>トウシ</t>
    </rPh>
    <rPh sb="3" eb="6">
      <t>ショウキョクテキ</t>
    </rPh>
    <rPh sb="8" eb="9">
      <t>フル</t>
    </rPh>
    <rPh sb="10" eb="12">
      <t>ビヒン</t>
    </rPh>
    <rPh sb="13" eb="15">
      <t>セツビ</t>
    </rPh>
    <rPh sb="16" eb="17">
      <t>キ</t>
    </rPh>
    <phoneticPr fontId="2"/>
  </si>
  <si>
    <t>戦略的な投資を計画的に行っている</t>
    <rPh sb="0" eb="3">
      <t>センリャクテキ</t>
    </rPh>
    <rPh sb="4" eb="6">
      <t>トウシ</t>
    </rPh>
    <rPh sb="7" eb="10">
      <t>ケイカクテキ</t>
    </rPh>
    <rPh sb="11" eb="12">
      <t>オコナ</t>
    </rPh>
    <phoneticPr fontId="2"/>
  </si>
  <si>
    <t>思いつきや効果が不透明な投資が多い</t>
    <rPh sb="0" eb="1">
      <t>オモ</t>
    </rPh>
    <rPh sb="5" eb="7">
      <t>コウカ</t>
    </rPh>
    <rPh sb="8" eb="11">
      <t>フトウメイ</t>
    </rPh>
    <rPh sb="12" eb="14">
      <t>トウシ</t>
    </rPh>
    <rPh sb="15" eb="16">
      <t>オオ</t>
    </rPh>
    <phoneticPr fontId="2"/>
  </si>
  <si>
    <t>商品ストックの多さが売上に結び付いている</t>
    <rPh sb="0" eb="2">
      <t>ショウヒン</t>
    </rPh>
    <rPh sb="7" eb="8">
      <t>オオ</t>
    </rPh>
    <rPh sb="10" eb="12">
      <t>ウリアゲ</t>
    </rPh>
    <rPh sb="13" eb="14">
      <t>ムス</t>
    </rPh>
    <rPh sb="15" eb="16">
      <t>ツ</t>
    </rPh>
    <phoneticPr fontId="2"/>
  </si>
  <si>
    <t>効率的な商品仕入、販売を行っている</t>
    <rPh sb="0" eb="3">
      <t>コウリツテキ</t>
    </rPh>
    <rPh sb="4" eb="6">
      <t>ショウヒン</t>
    </rPh>
    <rPh sb="6" eb="8">
      <t>シイレ</t>
    </rPh>
    <rPh sb="9" eb="11">
      <t>ハンバイ</t>
    </rPh>
    <rPh sb="12" eb="13">
      <t>オコナ</t>
    </rPh>
    <phoneticPr fontId="2"/>
  </si>
  <si>
    <t>品薄気味で売り逃しや欠品も多い</t>
    <rPh sb="0" eb="2">
      <t>シナウス</t>
    </rPh>
    <rPh sb="2" eb="4">
      <t>ギミ</t>
    </rPh>
    <rPh sb="5" eb="6">
      <t>ウ</t>
    </rPh>
    <rPh sb="7" eb="8">
      <t>ノガ</t>
    </rPh>
    <rPh sb="10" eb="12">
      <t>ケッピン</t>
    </rPh>
    <rPh sb="13" eb="14">
      <t>オオ</t>
    </rPh>
    <phoneticPr fontId="2"/>
  </si>
  <si>
    <t>仕入が計画的でなく、死に筋の在庫も抱えている</t>
    <rPh sb="0" eb="2">
      <t>シイレ</t>
    </rPh>
    <rPh sb="3" eb="6">
      <t>ケイカクテキ</t>
    </rPh>
    <rPh sb="10" eb="11">
      <t>シ</t>
    </rPh>
    <rPh sb="12" eb="13">
      <t>スジ</t>
    </rPh>
    <rPh sb="14" eb="16">
      <t>ザイコ</t>
    </rPh>
    <rPh sb="17" eb="18">
      <t>カカ</t>
    </rPh>
    <phoneticPr fontId="2"/>
  </si>
  <si>
    <t>回収にルーズで資金繰りにも影響している</t>
    <rPh sb="0" eb="2">
      <t>カイシュウ</t>
    </rPh>
    <rPh sb="7" eb="9">
      <t>シキン</t>
    </rPh>
    <rPh sb="9" eb="10">
      <t>グ</t>
    </rPh>
    <rPh sb="13" eb="15">
      <t>エイキョウ</t>
    </rPh>
    <phoneticPr fontId="2"/>
  </si>
  <si>
    <t>現金回収が主、または回収への意識が高い</t>
    <rPh sb="0" eb="2">
      <t>ゲンキン</t>
    </rPh>
    <rPh sb="2" eb="4">
      <t>カイシュウ</t>
    </rPh>
    <rPh sb="5" eb="6">
      <t>シュ</t>
    </rPh>
    <rPh sb="10" eb="12">
      <t>カイシュウ</t>
    </rPh>
    <rPh sb="14" eb="16">
      <t>イシキ</t>
    </rPh>
    <rPh sb="17" eb="18">
      <t>タカ</t>
    </rPh>
    <phoneticPr fontId="2"/>
  </si>
  <si>
    <t>優位な支払条件への意識が高い、取引が多い</t>
    <rPh sb="0" eb="2">
      <t>ユウイ</t>
    </rPh>
    <rPh sb="3" eb="5">
      <t>シハライ</t>
    </rPh>
    <rPh sb="5" eb="7">
      <t>ジョウケン</t>
    </rPh>
    <rPh sb="9" eb="11">
      <t>イシキ</t>
    </rPh>
    <rPh sb="12" eb="13">
      <t>タカ</t>
    </rPh>
    <rPh sb="15" eb="17">
      <t>トリヒキ</t>
    </rPh>
    <rPh sb="18" eb="19">
      <t>オオ</t>
    </rPh>
    <phoneticPr fontId="2"/>
  </si>
  <si>
    <t>資金繰り等の事情で支払が遅れ気味である</t>
    <rPh sb="0" eb="2">
      <t>シキン</t>
    </rPh>
    <rPh sb="2" eb="3">
      <t>グ</t>
    </rPh>
    <rPh sb="4" eb="5">
      <t>ナド</t>
    </rPh>
    <rPh sb="6" eb="8">
      <t>ジジョウ</t>
    </rPh>
    <rPh sb="9" eb="11">
      <t>シハライ</t>
    </rPh>
    <rPh sb="12" eb="13">
      <t>オク</t>
    </rPh>
    <rPh sb="14" eb="16">
      <t>ギミ</t>
    </rPh>
    <phoneticPr fontId="2"/>
  </si>
  <si>
    <t>早い支払により、低価格で仕入れを行っている</t>
    <rPh sb="0" eb="1">
      <t>ハヤ</t>
    </rPh>
    <rPh sb="2" eb="4">
      <t>シハライ</t>
    </rPh>
    <rPh sb="8" eb="11">
      <t>テイカカク</t>
    </rPh>
    <rPh sb="12" eb="14">
      <t>シイ</t>
    </rPh>
    <rPh sb="16" eb="17">
      <t>オコナ</t>
    </rPh>
    <phoneticPr fontId="2"/>
  </si>
  <si>
    <t>仕入先から資金繰りを不安視され、条件が厳しい</t>
    <rPh sb="0" eb="2">
      <t>シイレ</t>
    </rPh>
    <rPh sb="2" eb="3">
      <t>サキ</t>
    </rPh>
    <rPh sb="5" eb="7">
      <t>シキン</t>
    </rPh>
    <rPh sb="7" eb="8">
      <t>グ</t>
    </rPh>
    <rPh sb="10" eb="13">
      <t>フアンシ</t>
    </rPh>
    <rPh sb="16" eb="18">
      <t>ジョウケン</t>
    </rPh>
    <rPh sb="19" eb="20">
      <t>キビ</t>
    </rPh>
    <phoneticPr fontId="2"/>
  </si>
  <si>
    <t>要員・活動が非効率で、売上に結び付かない</t>
    <rPh sb="0" eb="2">
      <t>ヨウイン</t>
    </rPh>
    <rPh sb="3" eb="5">
      <t>カツドウ</t>
    </rPh>
    <rPh sb="6" eb="9">
      <t>ヒコウリツ</t>
    </rPh>
    <rPh sb="11" eb="13">
      <t>ウリアゲ</t>
    </rPh>
    <rPh sb="14" eb="15">
      <t>ムス</t>
    </rPh>
    <rPh sb="16" eb="17">
      <t>ツ</t>
    </rPh>
    <phoneticPr fontId="2"/>
  </si>
  <si>
    <t>効率的な要員、活動が売上に結び付いている</t>
    <rPh sb="0" eb="3">
      <t>コウリツテキ</t>
    </rPh>
    <rPh sb="4" eb="6">
      <t>ヨウイン</t>
    </rPh>
    <rPh sb="7" eb="9">
      <t>カツドウ</t>
    </rPh>
    <rPh sb="10" eb="12">
      <t>ウリアゲ</t>
    </rPh>
    <rPh sb="13" eb="14">
      <t>ムス</t>
    </rPh>
    <rPh sb="15" eb="16">
      <t>ツ</t>
    </rPh>
    <phoneticPr fontId="2"/>
  </si>
  <si>
    <t>販売量にこだわり、付加価値や利益への意識が低い</t>
    <rPh sb="0" eb="2">
      <t>ハンバイ</t>
    </rPh>
    <rPh sb="2" eb="3">
      <t>リョウ</t>
    </rPh>
    <rPh sb="9" eb="11">
      <t>フカ</t>
    </rPh>
    <rPh sb="11" eb="13">
      <t>カチ</t>
    </rPh>
    <rPh sb="14" eb="16">
      <t>リエキ</t>
    </rPh>
    <rPh sb="18" eb="20">
      <t>イシキ</t>
    </rPh>
    <rPh sb="21" eb="22">
      <t>ヒク</t>
    </rPh>
    <phoneticPr fontId="2"/>
  </si>
  <si>
    <t>販売量よりも付加価値・利益への意識が高い</t>
    <rPh sb="0" eb="2">
      <t>ハンバイ</t>
    </rPh>
    <rPh sb="2" eb="3">
      <t>リョウ</t>
    </rPh>
    <rPh sb="6" eb="8">
      <t>フカ</t>
    </rPh>
    <rPh sb="8" eb="10">
      <t>カチ</t>
    </rPh>
    <rPh sb="11" eb="13">
      <t>リエキ</t>
    </rPh>
    <rPh sb="15" eb="17">
      <t>イシキ</t>
    </rPh>
    <rPh sb="18" eb="19">
      <t>タカ</t>
    </rPh>
    <phoneticPr fontId="2"/>
  </si>
  <si>
    <t>-</t>
    <phoneticPr fontId="2"/>
  </si>
  <si>
    <t>-</t>
    <phoneticPr fontId="2"/>
  </si>
  <si>
    <t>事業全体で生み出す付加価値合計が小さい</t>
    <rPh sb="0" eb="2">
      <t>ジギョウ</t>
    </rPh>
    <rPh sb="2" eb="4">
      <t>ゼンタイ</t>
    </rPh>
    <rPh sb="5" eb="6">
      <t>ウ</t>
    </rPh>
    <rPh sb="7" eb="8">
      <t>ダ</t>
    </rPh>
    <rPh sb="9" eb="11">
      <t>フカ</t>
    </rPh>
    <rPh sb="11" eb="13">
      <t>カチ</t>
    </rPh>
    <rPh sb="13" eb="15">
      <t>ゴウケイ</t>
    </rPh>
    <rPh sb="16" eb="17">
      <t>チイ</t>
    </rPh>
    <phoneticPr fontId="2"/>
  </si>
  <si>
    <t>事業全体で生み出している付加価値が大きい</t>
    <rPh sb="0" eb="2">
      <t>ジギョウ</t>
    </rPh>
    <rPh sb="2" eb="4">
      <t>ゼンタイ</t>
    </rPh>
    <rPh sb="5" eb="6">
      <t>ウ</t>
    </rPh>
    <rPh sb="7" eb="8">
      <t>ダ</t>
    </rPh>
    <rPh sb="12" eb="14">
      <t>フカ</t>
    </rPh>
    <rPh sb="14" eb="16">
      <t>カチ</t>
    </rPh>
    <rPh sb="17" eb="18">
      <t>オオ</t>
    </rPh>
    <phoneticPr fontId="2"/>
  </si>
  <si>
    <t>少数精鋭で効率的に事業を行っている</t>
    <rPh sb="0" eb="2">
      <t>ショウスウ</t>
    </rPh>
    <rPh sb="2" eb="4">
      <t>セイエイ</t>
    </rPh>
    <rPh sb="5" eb="8">
      <t>コウリツテキ</t>
    </rPh>
    <rPh sb="9" eb="11">
      <t>ジギョウ</t>
    </rPh>
    <rPh sb="12" eb="13">
      <t>オコナ</t>
    </rPh>
    <phoneticPr fontId="2"/>
  </si>
  <si>
    <t>特定の人材・スキルへの依存度が高い</t>
    <rPh sb="0" eb="2">
      <t>トクテイ</t>
    </rPh>
    <rPh sb="3" eb="5">
      <t>ジンザイ</t>
    </rPh>
    <rPh sb="11" eb="14">
      <t>イゾンド</t>
    </rPh>
    <rPh sb="15" eb="16">
      <t>タカ</t>
    </rPh>
    <phoneticPr fontId="2"/>
  </si>
  <si>
    <t>従業員に対し利益を還元する意識が強い</t>
    <rPh sb="0" eb="3">
      <t>ジュウギョウイン</t>
    </rPh>
    <rPh sb="4" eb="5">
      <t>タイ</t>
    </rPh>
    <rPh sb="6" eb="8">
      <t>リエキ</t>
    </rPh>
    <rPh sb="9" eb="11">
      <t>カンゲン</t>
    </rPh>
    <rPh sb="13" eb="15">
      <t>イシキ</t>
    </rPh>
    <rPh sb="16" eb="17">
      <t>ツヨ</t>
    </rPh>
    <phoneticPr fontId="2"/>
  </si>
  <si>
    <t>付加価値を生まない作業・活動が多い</t>
    <rPh sb="0" eb="2">
      <t>フカ</t>
    </rPh>
    <rPh sb="2" eb="4">
      <t>カチ</t>
    </rPh>
    <rPh sb="5" eb="6">
      <t>ウ</t>
    </rPh>
    <rPh sb="9" eb="11">
      <t>サギョウ</t>
    </rPh>
    <rPh sb="12" eb="14">
      <t>カツドウ</t>
    </rPh>
    <rPh sb="15" eb="16">
      <t>オオ</t>
    </rPh>
    <phoneticPr fontId="2"/>
  </si>
  <si>
    <t>給与・採用が固定的で、業績と乖離している</t>
    <rPh sb="0" eb="2">
      <t>キュウヨ</t>
    </rPh>
    <rPh sb="3" eb="5">
      <t>サイヨウ</t>
    </rPh>
    <rPh sb="6" eb="9">
      <t>コテイテキ</t>
    </rPh>
    <rPh sb="11" eb="13">
      <t>ギョウセキ</t>
    </rPh>
    <rPh sb="14" eb="16">
      <t>カイリ</t>
    </rPh>
    <phoneticPr fontId="2"/>
  </si>
  <si>
    <t>スペースを効率的に活用し、販売を行っている</t>
    <rPh sb="5" eb="8">
      <t>コウリツテキ</t>
    </rPh>
    <rPh sb="9" eb="11">
      <t>カツヨウ</t>
    </rPh>
    <rPh sb="13" eb="15">
      <t>ハンバイ</t>
    </rPh>
    <rPh sb="16" eb="17">
      <t>オコナ</t>
    </rPh>
    <phoneticPr fontId="2"/>
  </si>
  <si>
    <t>スペースが雑然としていて高級感等は感じられない</t>
    <rPh sb="5" eb="7">
      <t>ザツゼン</t>
    </rPh>
    <rPh sb="12" eb="15">
      <t>コウキュウカン</t>
    </rPh>
    <rPh sb="15" eb="16">
      <t>ナド</t>
    </rPh>
    <rPh sb="17" eb="18">
      <t>カン</t>
    </rPh>
    <phoneticPr fontId="2"/>
  </si>
  <si>
    <t>高級感等、価値を訴えるスペース作りを行っている</t>
    <rPh sb="0" eb="3">
      <t>コウキュウカン</t>
    </rPh>
    <rPh sb="3" eb="4">
      <t>ナド</t>
    </rPh>
    <rPh sb="5" eb="7">
      <t>カチ</t>
    </rPh>
    <rPh sb="8" eb="9">
      <t>ウッタ</t>
    </rPh>
    <rPh sb="15" eb="16">
      <t>ヅク</t>
    </rPh>
    <rPh sb="18" eb="19">
      <t>オコナ</t>
    </rPh>
    <phoneticPr fontId="2"/>
  </si>
  <si>
    <t>資金繰りや短期借入返済におけるリスクが低い</t>
    <rPh sb="0" eb="2">
      <t>シキン</t>
    </rPh>
    <rPh sb="2" eb="3">
      <t>グ</t>
    </rPh>
    <rPh sb="5" eb="7">
      <t>タンキ</t>
    </rPh>
    <rPh sb="7" eb="9">
      <t>カリイレ</t>
    </rPh>
    <rPh sb="9" eb="11">
      <t>ヘンサイ</t>
    </rPh>
    <rPh sb="19" eb="20">
      <t>ヒク</t>
    </rPh>
    <phoneticPr fontId="2"/>
  </si>
  <si>
    <t>資金繰り、短期借入返済に対する注意が必要</t>
    <rPh sb="0" eb="2">
      <t>シキン</t>
    </rPh>
    <rPh sb="2" eb="3">
      <t>グ</t>
    </rPh>
    <rPh sb="5" eb="7">
      <t>タンキ</t>
    </rPh>
    <rPh sb="7" eb="9">
      <t>カリイレ</t>
    </rPh>
    <rPh sb="9" eb="11">
      <t>ヘンサイ</t>
    </rPh>
    <rPh sb="12" eb="13">
      <t>タイ</t>
    </rPh>
    <rPh sb="15" eb="17">
      <t>チュウイ</t>
    </rPh>
    <rPh sb="18" eb="20">
      <t>ヒツヨウ</t>
    </rPh>
    <phoneticPr fontId="2"/>
  </si>
  <si>
    <t>現預金が多く、安定した仕入先が多い</t>
    <rPh sb="0" eb="3">
      <t>ゲンヨキン</t>
    </rPh>
    <rPh sb="4" eb="5">
      <t>オオ</t>
    </rPh>
    <rPh sb="7" eb="9">
      <t>アンテイ</t>
    </rPh>
    <rPh sb="11" eb="13">
      <t>シイレ</t>
    </rPh>
    <rPh sb="13" eb="14">
      <t>サキ</t>
    </rPh>
    <rPh sb="15" eb="16">
      <t>オオ</t>
    </rPh>
    <phoneticPr fontId="2"/>
  </si>
  <si>
    <t>現預金に比べ、売掛金・在庫の割合が高い</t>
    <rPh sb="0" eb="3">
      <t>ゲンヨキン</t>
    </rPh>
    <rPh sb="4" eb="5">
      <t>クラ</t>
    </rPh>
    <rPh sb="7" eb="9">
      <t>ウリカケ</t>
    </rPh>
    <rPh sb="9" eb="10">
      <t>キン</t>
    </rPh>
    <rPh sb="11" eb="13">
      <t>ザイコ</t>
    </rPh>
    <rPh sb="14" eb="16">
      <t>ワリアイ</t>
    </rPh>
    <rPh sb="17" eb="18">
      <t>タカ</t>
    </rPh>
    <phoneticPr fontId="2"/>
  </si>
  <si>
    <t>現預金が多く、売掛金・在庫の割合が低い</t>
    <rPh sb="0" eb="3">
      <t>ゲンヨキン</t>
    </rPh>
    <rPh sb="4" eb="5">
      <t>オオ</t>
    </rPh>
    <rPh sb="7" eb="9">
      <t>ウリカケ</t>
    </rPh>
    <rPh sb="9" eb="10">
      <t>キン</t>
    </rPh>
    <rPh sb="11" eb="13">
      <t>ザイコ</t>
    </rPh>
    <rPh sb="14" eb="16">
      <t>ワリアイ</t>
    </rPh>
    <rPh sb="17" eb="18">
      <t>ヒク</t>
    </rPh>
    <phoneticPr fontId="2"/>
  </si>
  <si>
    <t>日々の資金繰りに追われている</t>
    <rPh sb="0" eb="2">
      <t>ヒビ</t>
    </rPh>
    <rPh sb="3" eb="5">
      <t>シキン</t>
    </rPh>
    <rPh sb="5" eb="6">
      <t>グ</t>
    </rPh>
    <rPh sb="8" eb="9">
      <t>オ</t>
    </rPh>
    <phoneticPr fontId="2"/>
  </si>
  <si>
    <t>売上規模に比べて借入金額が大きい</t>
    <rPh sb="0" eb="2">
      <t>ウリアゲ</t>
    </rPh>
    <rPh sb="2" eb="4">
      <t>キボ</t>
    </rPh>
    <rPh sb="5" eb="6">
      <t>ヒ</t>
    </rPh>
    <rPh sb="8" eb="10">
      <t>カリイレ</t>
    </rPh>
    <rPh sb="10" eb="12">
      <t>キンガク</t>
    </rPh>
    <rPh sb="13" eb="14">
      <t>オオ</t>
    </rPh>
    <phoneticPr fontId="2"/>
  </si>
  <si>
    <t>売上規模に比べて借入金額が小さい</t>
    <rPh sb="0" eb="2">
      <t>ウリアゲ</t>
    </rPh>
    <rPh sb="2" eb="4">
      <t>キボ</t>
    </rPh>
    <rPh sb="5" eb="6">
      <t>ヒ</t>
    </rPh>
    <rPh sb="8" eb="10">
      <t>カリイレ</t>
    </rPh>
    <rPh sb="10" eb="12">
      <t>キンガク</t>
    </rPh>
    <rPh sb="13" eb="14">
      <t>チイ</t>
    </rPh>
    <phoneticPr fontId="2"/>
  </si>
  <si>
    <t>借入への依存度が低い（自己資本が大きい）</t>
    <rPh sb="0" eb="2">
      <t>カリイレ</t>
    </rPh>
    <rPh sb="4" eb="7">
      <t>イゾンド</t>
    </rPh>
    <rPh sb="8" eb="9">
      <t>ヒク</t>
    </rPh>
    <rPh sb="11" eb="13">
      <t>ジコ</t>
    </rPh>
    <rPh sb="13" eb="15">
      <t>シホン</t>
    </rPh>
    <rPh sb="16" eb="17">
      <t>オオ</t>
    </rPh>
    <phoneticPr fontId="2"/>
  </si>
  <si>
    <t>借入への依存度が高い（自己資本が小さい）</t>
    <rPh sb="0" eb="2">
      <t>カリイレ</t>
    </rPh>
    <rPh sb="4" eb="7">
      <t>イゾンド</t>
    </rPh>
    <rPh sb="8" eb="9">
      <t>タカ</t>
    </rPh>
    <rPh sb="11" eb="13">
      <t>ジコ</t>
    </rPh>
    <rPh sb="13" eb="15">
      <t>シホン</t>
    </rPh>
    <rPh sb="16" eb="17">
      <t>チイ</t>
    </rPh>
    <phoneticPr fontId="2"/>
  </si>
  <si>
    <t>-</t>
    <phoneticPr fontId="2"/>
  </si>
  <si>
    <t>債務償還年数（借入金合計÷キャッシュフロー）</t>
    <rPh sb="0" eb="2">
      <t>サイム</t>
    </rPh>
    <rPh sb="2" eb="4">
      <t>ショウカン</t>
    </rPh>
    <rPh sb="4" eb="6">
      <t>ネンスウ</t>
    </rPh>
    <rPh sb="7" eb="9">
      <t>カリイレ</t>
    </rPh>
    <rPh sb="9" eb="10">
      <t>キン</t>
    </rPh>
    <rPh sb="10" eb="12">
      <t>ゴウケイ</t>
    </rPh>
    <phoneticPr fontId="2"/>
  </si>
  <si>
    <t>その他
収入</t>
    <rPh sb="2" eb="3">
      <t>ホカ</t>
    </rPh>
    <rPh sb="4" eb="6">
      <t>シュウニュウ</t>
    </rPh>
    <phoneticPr fontId="2"/>
  </si>
  <si>
    <t>売上高総利益率</t>
    <rPh sb="0" eb="2">
      <t>ウリアゲ</t>
    </rPh>
    <rPh sb="2" eb="3">
      <t>ダカ</t>
    </rPh>
    <rPh sb="3" eb="4">
      <t>ソウ</t>
    </rPh>
    <rPh sb="4" eb="6">
      <t>リエキ</t>
    </rPh>
    <rPh sb="6" eb="7">
      <t>リツ</t>
    </rPh>
    <phoneticPr fontId="2"/>
  </si>
  <si>
    <t>受取勘定回転期間</t>
    <rPh sb="0" eb="2">
      <t>ウケトリ</t>
    </rPh>
    <rPh sb="2" eb="4">
      <t>カンジョウ</t>
    </rPh>
    <rPh sb="4" eb="6">
      <t>カイテン</t>
    </rPh>
    <rPh sb="6" eb="8">
      <t>キカン</t>
    </rPh>
    <phoneticPr fontId="2"/>
  </si>
  <si>
    <t>支払勘定回転期間</t>
    <rPh sb="0" eb="2">
      <t>シハライ</t>
    </rPh>
    <rPh sb="2" eb="4">
      <t>カンジョウ</t>
    </rPh>
    <rPh sb="4" eb="6">
      <t>カイテン</t>
    </rPh>
    <rPh sb="6" eb="8">
      <t>キカン</t>
    </rPh>
    <phoneticPr fontId="2"/>
  </si>
  <si>
    <t>回収サイトは長いが大口得意先が多く安定</t>
    <rPh sb="0" eb="2">
      <t>カイシュウ</t>
    </rPh>
    <rPh sb="6" eb="7">
      <t>ナガ</t>
    </rPh>
    <rPh sb="9" eb="11">
      <t>オオグチ</t>
    </rPh>
    <rPh sb="11" eb="13">
      <t>トクイ</t>
    </rPh>
    <rPh sb="13" eb="14">
      <t>サキ</t>
    </rPh>
    <rPh sb="15" eb="16">
      <t>オオ</t>
    </rPh>
    <rPh sb="17" eb="19">
      <t>アンテイ</t>
    </rPh>
    <phoneticPr fontId="2"/>
  </si>
  <si>
    <t>不況期でも他社比黒字を見込む収益力がある</t>
    <rPh sb="0" eb="3">
      <t>フキョウキ</t>
    </rPh>
    <rPh sb="5" eb="7">
      <t>タシャ</t>
    </rPh>
    <rPh sb="7" eb="8">
      <t>ヒ</t>
    </rPh>
    <rPh sb="8" eb="10">
      <t>クロジ</t>
    </rPh>
    <rPh sb="11" eb="13">
      <t>ミコ</t>
    </rPh>
    <rPh sb="14" eb="17">
      <t>シュウエキリョク</t>
    </rPh>
    <phoneticPr fontId="2"/>
  </si>
  <si>
    <t>不況期に他社比赤字に至る可能性が高い</t>
    <rPh sb="0" eb="3">
      <t>フキョウキ</t>
    </rPh>
    <rPh sb="4" eb="6">
      <t>タシャ</t>
    </rPh>
    <rPh sb="6" eb="7">
      <t>ヒ</t>
    </rPh>
    <rPh sb="7" eb="9">
      <t>アカジ</t>
    </rPh>
    <rPh sb="10" eb="11">
      <t>イタ</t>
    </rPh>
    <rPh sb="12" eb="15">
      <t>カノウセイ</t>
    </rPh>
    <rPh sb="16" eb="17">
      <t>タカ</t>
    </rPh>
    <phoneticPr fontId="2"/>
  </si>
  <si>
    <t>３．目標売上・利益の検証</t>
    <rPh sb="2" eb="4">
      <t>モクヒョウ</t>
    </rPh>
    <rPh sb="4" eb="6">
      <t>ウリアゲ</t>
    </rPh>
    <rPh sb="7" eb="9">
      <t>リエキ</t>
    </rPh>
    <rPh sb="10" eb="12">
      <t>ケンショウ</t>
    </rPh>
    <phoneticPr fontId="2"/>
  </si>
  <si>
    <t>２．課題解決による定量効果</t>
    <rPh sb="2" eb="4">
      <t>カダイ</t>
    </rPh>
    <rPh sb="4" eb="6">
      <t>カイケツ</t>
    </rPh>
    <rPh sb="9" eb="11">
      <t>テイリョウ</t>
    </rPh>
    <rPh sb="11" eb="13">
      <t>コウカ</t>
    </rPh>
    <phoneticPr fontId="2"/>
  </si>
  <si>
    <t>□　課題解決の売上・利益貢献額</t>
    <rPh sb="2" eb="4">
      <t>カダイ</t>
    </rPh>
    <rPh sb="4" eb="6">
      <t>カイケツ</t>
    </rPh>
    <rPh sb="7" eb="9">
      <t>ウリアゲ</t>
    </rPh>
    <rPh sb="10" eb="12">
      <t>リエキ</t>
    </rPh>
    <rPh sb="12" eb="14">
      <t>コウケン</t>
    </rPh>
    <rPh sb="14" eb="15">
      <t>ガク</t>
    </rPh>
    <phoneticPr fontId="2"/>
  </si>
  <si>
    <t>（数量）</t>
    <rPh sb="1" eb="3">
      <t>スウリョウ</t>
    </rPh>
    <phoneticPr fontId="2"/>
  </si>
  <si>
    <t>（平均単価）</t>
    <rPh sb="1" eb="3">
      <t>ヘイキン</t>
    </rPh>
    <rPh sb="3" eb="5">
      <t>タンカ</t>
    </rPh>
    <phoneticPr fontId="2"/>
  </si>
  <si>
    <t>単位：円</t>
    <rPh sb="0" eb="2">
      <t>タンイ</t>
    </rPh>
    <rPh sb="3" eb="4">
      <t>エン</t>
    </rPh>
    <phoneticPr fontId="2"/>
  </si>
  <si>
    <t>３．部門別の粗利益目標　（達成時期：計画○期目）</t>
    <rPh sb="2" eb="4">
      <t>ブモン</t>
    </rPh>
    <rPh sb="4" eb="5">
      <t>ベツ</t>
    </rPh>
    <rPh sb="6" eb="9">
      <t>アラリエキ</t>
    </rPh>
    <rPh sb="9" eb="11">
      <t>モクヒョウ</t>
    </rPh>
    <rPh sb="13" eb="15">
      <t>タッセイ</t>
    </rPh>
    <rPh sb="15" eb="17">
      <t>ジキ</t>
    </rPh>
    <rPh sb="18" eb="20">
      <t>ケイカク</t>
    </rPh>
    <rPh sb="21" eb="22">
      <t>キ</t>
    </rPh>
    <rPh sb="22" eb="23">
      <t>メ</t>
    </rPh>
    <phoneticPr fontId="2"/>
  </si>
  <si>
    <t>②：売上高の構成比（プラス数量）を入力</t>
    <rPh sb="2" eb="4">
      <t>ウリアゲ</t>
    </rPh>
    <rPh sb="4" eb="5">
      <t>ダカ</t>
    </rPh>
    <rPh sb="6" eb="9">
      <t>コウセイヒ</t>
    </rPh>
    <rPh sb="13" eb="15">
      <t>スウリョウ</t>
    </rPh>
    <rPh sb="17" eb="19">
      <t>ニュウリョク</t>
    </rPh>
    <phoneticPr fontId="2"/>
  </si>
  <si>
    <t>(日本政策金融公庫「小企業の経営指標」参照）</t>
    <rPh sb="1" eb="3">
      <t>ニホン</t>
    </rPh>
    <rPh sb="3" eb="5">
      <t>セイサク</t>
    </rPh>
    <rPh sb="5" eb="7">
      <t>キンユウ</t>
    </rPh>
    <rPh sb="7" eb="9">
      <t>コウコ</t>
    </rPh>
    <rPh sb="10" eb="13">
      <t>ショウキギョウ</t>
    </rPh>
    <rPh sb="14" eb="16">
      <t>ケイエイ</t>
    </rPh>
    <rPh sb="16" eb="18">
      <t>シヒョウ</t>
    </rPh>
    <rPh sb="19" eb="21">
      <t>サンショウ</t>
    </rPh>
    <phoneticPr fontId="2"/>
  </si>
  <si>
    <t>※は個人事業主のみ入力</t>
    <rPh sb="2" eb="4">
      <t>コジン</t>
    </rPh>
    <rPh sb="4" eb="7">
      <t>ジギョウヌシ</t>
    </rPh>
    <rPh sb="9" eb="11">
      <t>ニュウリョク</t>
    </rPh>
    <phoneticPr fontId="2"/>
  </si>
  <si>
    <t>重要度</t>
    <rPh sb="0" eb="3">
      <t>ジュウヨウド</t>
    </rPh>
    <phoneticPr fontId="2"/>
  </si>
  <si>
    <t>緊急度</t>
    <rPh sb="0" eb="3">
      <t>キンキュウド</t>
    </rPh>
    <phoneticPr fontId="2"/>
  </si>
  <si>
    <r>
      <rPr>
        <b/>
        <sz val="10"/>
        <color theme="1"/>
        <rFont val="ＭＳ Ｐゴシック"/>
        <family val="3"/>
        <charset val="128"/>
        <scheme val="minor"/>
      </rPr>
      <t>キャッシュフロー（Ａ）</t>
    </r>
    <r>
      <rPr>
        <sz val="10"/>
        <color theme="1"/>
        <rFont val="ＭＳ Ｐゴシック"/>
        <family val="2"/>
        <charset val="128"/>
        <scheme val="minor"/>
      </rPr>
      <t xml:space="preserve">
</t>
    </r>
    <r>
      <rPr>
        <sz val="7"/>
        <color theme="1"/>
        <rFont val="ＭＳ Ｐゴシック"/>
        <family val="3"/>
        <charset val="128"/>
        <scheme val="minor"/>
      </rPr>
      <t>（利益+減価償却費+専従者給与+収入-支出）</t>
    </r>
    <rPh sb="13" eb="15">
      <t>リエキ</t>
    </rPh>
    <rPh sb="16" eb="18">
      <t>ゲンカ</t>
    </rPh>
    <rPh sb="18" eb="20">
      <t>ショウキャク</t>
    </rPh>
    <rPh sb="20" eb="21">
      <t>ヒ</t>
    </rPh>
    <rPh sb="22" eb="25">
      <t>センジュウシャ</t>
    </rPh>
    <rPh sb="25" eb="27">
      <t>キュウヨ</t>
    </rPh>
    <rPh sb="28" eb="30">
      <t>シュウニュウ</t>
    </rPh>
    <rPh sb="31" eb="33">
      <t>シシュツ</t>
    </rPh>
    <phoneticPr fontId="2"/>
  </si>
  <si>
    <t>-</t>
    <phoneticPr fontId="2"/>
  </si>
  <si>
    <t>設備投資額</t>
    <rPh sb="0" eb="2">
      <t>セツビ</t>
    </rPh>
    <rPh sb="2" eb="4">
      <t>トウシ</t>
    </rPh>
    <rPh sb="4" eb="5">
      <t>ガク</t>
    </rPh>
    <phoneticPr fontId="2"/>
  </si>
  <si>
    <t>運転資金増加（▲）額</t>
    <rPh sb="0" eb="2">
      <t>ウンテン</t>
    </rPh>
    <rPh sb="2" eb="4">
      <t>シキン</t>
    </rPh>
    <rPh sb="4" eb="6">
      <t>ゾウカ</t>
    </rPh>
    <rPh sb="9" eb="10">
      <t>ガク</t>
    </rPh>
    <phoneticPr fontId="2"/>
  </si>
  <si>
    <t>既存借入の年間返済額</t>
    <rPh sb="0" eb="2">
      <t>キゾン</t>
    </rPh>
    <rPh sb="2" eb="4">
      <t>カリイレ</t>
    </rPh>
    <rPh sb="5" eb="7">
      <t>ネンカン</t>
    </rPh>
    <rPh sb="7" eb="9">
      <t>ヘンサイ</t>
    </rPh>
    <rPh sb="9" eb="10">
      <t>ガク</t>
    </rPh>
    <phoneticPr fontId="2"/>
  </si>
  <si>
    <t>新規借入の年間返済額</t>
    <rPh sb="0" eb="2">
      <t>シンキ</t>
    </rPh>
    <rPh sb="2" eb="4">
      <t>カリイレ</t>
    </rPh>
    <rPh sb="5" eb="7">
      <t>ネンカン</t>
    </rPh>
    <rPh sb="7" eb="9">
      <t>ヘンサイ</t>
    </rPh>
    <rPh sb="9" eb="10">
      <t>ガク</t>
    </rPh>
    <phoneticPr fontId="2"/>
  </si>
  <si>
    <t>建物・設備等（償却資産）</t>
    <rPh sb="0" eb="2">
      <t>タテモノ</t>
    </rPh>
    <rPh sb="3" eb="5">
      <t>セツビ</t>
    </rPh>
    <rPh sb="5" eb="6">
      <t>ナド</t>
    </rPh>
    <rPh sb="7" eb="9">
      <t>ショウキャク</t>
    </rPh>
    <rPh sb="9" eb="11">
      <t>シサン</t>
    </rPh>
    <phoneticPr fontId="2"/>
  </si>
  <si>
    <t>前期借入金増減額</t>
    <rPh sb="0" eb="2">
      <t>ゼンキ</t>
    </rPh>
    <rPh sb="2" eb="4">
      <t>カリイレ</t>
    </rPh>
    <rPh sb="4" eb="5">
      <t>キン</t>
    </rPh>
    <rPh sb="5" eb="7">
      <t>ゾウゲン</t>
    </rPh>
    <rPh sb="7" eb="8">
      <t>ガク</t>
    </rPh>
    <phoneticPr fontId="2"/>
  </si>
  <si>
    <t>４．損益計画</t>
    <rPh sb="2" eb="4">
      <t>ソンエキ</t>
    </rPh>
    <rPh sb="4" eb="6">
      <t>ケイカク</t>
    </rPh>
    <phoneticPr fontId="2"/>
  </si>
  <si>
    <t>５．資金計画</t>
    <rPh sb="2" eb="4">
      <t>シキン</t>
    </rPh>
    <rPh sb="4" eb="6">
      <t>ケイカク</t>
    </rPh>
    <phoneticPr fontId="2"/>
  </si>
  <si>
    <t>単位：円</t>
    <rPh sb="0" eb="2">
      <t>タンイ</t>
    </rPh>
    <rPh sb="3" eb="4">
      <t>エン</t>
    </rPh>
    <phoneticPr fontId="2"/>
  </si>
  <si>
    <t>法人税または所得税等</t>
    <rPh sb="0" eb="3">
      <t>ホウジンゼイ</t>
    </rPh>
    <rPh sb="6" eb="9">
      <t>ショトクゼイ</t>
    </rPh>
    <rPh sb="9" eb="10">
      <t>ナド</t>
    </rPh>
    <phoneticPr fontId="2"/>
  </si>
  <si>
    <t>（マイルストーン）</t>
    <phoneticPr fontId="39"/>
  </si>
  <si>
    <t>（マイルストーン）</t>
    <phoneticPr fontId="39"/>
  </si>
  <si>
    <t>（マイルストーン）</t>
    <phoneticPr fontId="39"/>
  </si>
  <si>
    <t>（マイルストーン）</t>
    <phoneticPr fontId="39"/>
  </si>
  <si>
    <t>第4四半期</t>
    <rPh sb="0" eb="1">
      <t>ダイ</t>
    </rPh>
    <rPh sb="2" eb="5">
      <t>シハンキ</t>
    </rPh>
    <phoneticPr fontId="39"/>
  </si>
  <si>
    <t>第3四半期</t>
    <rPh sb="0" eb="1">
      <t>ダイ</t>
    </rPh>
    <rPh sb="2" eb="5">
      <t>シハンキ</t>
    </rPh>
    <phoneticPr fontId="39"/>
  </si>
  <si>
    <t>第2四半期</t>
    <rPh sb="0" eb="1">
      <t>ダイ</t>
    </rPh>
    <rPh sb="2" eb="5">
      <t>シハンキ</t>
    </rPh>
    <phoneticPr fontId="39"/>
  </si>
  <si>
    <t>第1四半期</t>
    <rPh sb="0" eb="1">
      <t>ダイ</t>
    </rPh>
    <rPh sb="2" eb="5">
      <t>シハンキ</t>
    </rPh>
    <phoneticPr fontId="39"/>
  </si>
  <si>
    <t>アクション</t>
    <phoneticPr fontId="39"/>
  </si>
  <si>
    <t>内容</t>
    <rPh sb="0" eb="2">
      <t>ナイヨウ</t>
    </rPh>
    <phoneticPr fontId="39"/>
  </si>
  <si>
    <t>№</t>
    <phoneticPr fontId="39"/>
  </si>
  <si>
    <t>計画
3期目</t>
    <rPh sb="0" eb="2">
      <t>ケイカク</t>
    </rPh>
    <rPh sb="4" eb="5">
      <t>キ</t>
    </rPh>
    <rPh sb="5" eb="6">
      <t>メ</t>
    </rPh>
    <phoneticPr fontId="39"/>
  </si>
  <si>
    <t>計画
2期目</t>
    <rPh sb="0" eb="2">
      <t>ケイカク</t>
    </rPh>
    <rPh sb="4" eb="5">
      <t>キ</t>
    </rPh>
    <rPh sb="5" eb="6">
      <t>メ</t>
    </rPh>
    <phoneticPr fontId="39"/>
  </si>
  <si>
    <t>計画1期目</t>
    <rPh sb="0" eb="2">
      <t>ケイカク</t>
    </rPh>
    <rPh sb="3" eb="4">
      <t>キ</t>
    </rPh>
    <rPh sb="4" eb="5">
      <t>メ</t>
    </rPh>
    <phoneticPr fontId="39"/>
  </si>
  <si>
    <t>実行者</t>
    <rPh sb="0" eb="3">
      <t>ジッコウシャ</t>
    </rPh>
    <phoneticPr fontId="39"/>
  </si>
  <si>
    <t>取組み項目</t>
    <rPh sb="0" eb="2">
      <t>トリク</t>
    </rPh>
    <rPh sb="3" eb="5">
      <t>コウモク</t>
    </rPh>
    <phoneticPr fontId="39"/>
  </si>
  <si>
    <t>実行時期・期間・マイルストーン</t>
    <rPh sb="0" eb="2">
      <t>ジッコウ</t>
    </rPh>
    <rPh sb="2" eb="4">
      <t>ジキ</t>
    </rPh>
    <rPh sb="5" eb="7">
      <t>キカン</t>
    </rPh>
    <phoneticPr fontId="39"/>
  </si>
  <si>
    <t>３．取組み項目（アクション）と実行計画</t>
    <rPh sb="2" eb="4">
      <t>トリク</t>
    </rPh>
    <rPh sb="5" eb="7">
      <t>コウモク</t>
    </rPh>
    <rPh sb="15" eb="17">
      <t>ジッコウ</t>
    </rPh>
    <rPh sb="17" eb="19">
      <t>ケイカク</t>
    </rPh>
    <phoneticPr fontId="39"/>
  </si>
  <si>
    <t>２．１．を達成するための課題</t>
    <rPh sb="5" eb="7">
      <t>タッセイ</t>
    </rPh>
    <rPh sb="12" eb="14">
      <t>カダイ</t>
    </rPh>
    <phoneticPr fontId="39"/>
  </si>
  <si>
    <t>１．実現したい目標</t>
    <rPh sb="2" eb="4">
      <t>ジツゲン</t>
    </rPh>
    <rPh sb="7" eb="9">
      <t>モクヒョウ</t>
    </rPh>
    <phoneticPr fontId="39"/>
  </si>
  <si>
    <t>作成日：</t>
    <rPh sb="0" eb="3">
      <t>サクセイビ</t>
    </rPh>
    <phoneticPr fontId="39"/>
  </si>
  <si>
    <t>◆最近の相談事項、話題等</t>
    <rPh sb="1" eb="3">
      <t>サイキン</t>
    </rPh>
    <rPh sb="4" eb="6">
      <t>ソウダン</t>
    </rPh>
    <rPh sb="6" eb="8">
      <t>ジコウ</t>
    </rPh>
    <rPh sb="9" eb="11">
      <t>ワダイ</t>
    </rPh>
    <rPh sb="11" eb="12">
      <t>ナド</t>
    </rPh>
    <phoneticPr fontId="39"/>
  </si>
  <si>
    <t>前期</t>
    <rPh sb="0" eb="2">
      <t>ゼンキ</t>
    </rPh>
    <phoneticPr fontId="39"/>
  </si>
  <si>
    <t>2期前</t>
    <rPh sb="1" eb="2">
      <t>キ</t>
    </rPh>
    <rPh sb="2" eb="3">
      <t>マエ</t>
    </rPh>
    <phoneticPr fontId="39"/>
  </si>
  <si>
    <t>3期前</t>
    <rPh sb="1" eb="2">
      <t>キ</t>
    </rPh>
    <rPh sb="2" eb="3">
      <t>マエ</t>
    </rPh>
    <phoneticPr fontId="39"/>
  </si>
  <si>
    <t>備考</t>
    <rPh sb="0" eb="2">
      <t>ビコウ</t>
    </rPh>
    <phoneticPr fontId="39"/>
  </si>
  <si>
    <t>税引後利益</t>
    <rPh sb="0" eb="2">
      <t>ゼイビキ</t>
    </rPh>
    <rPh sb="2" eb="3">
      <t>ゴ</t>
    </rPh>
    <rPh sb="3" eb="5">
      <t>リエキ</t>
    </rPh>
    <phoneticPr fontId="39"/>
  </si>
  <si>
    <t>粗利益</t>
    <rPh sb="0" eb="3">
      <t>アラリエキ</t>
    </rPh>
    <phoneticPr fontId="39"/>
  </si>
  <si>
    <t>売上高</t>
    <rPh sb="0" eb="2">
      <t>ウリアゲ</t>
    </rPh>
    <rPh sb="2" eb="3">
      <t>ダカ</t>
    </rPh>
    <phoneticPr fontId="39"/>
  </si>
  <si>
    <t>年度</t>
    <rPh sb="0" eb="2">
      <t>ネンド</t>
    </rPh>
    <phoneticPr fontId="39"/>
  </si>
  <si>
    <t>◆業績推移（単位：千円）</t>
    <rPh sb="1" eb="3">
      <t>ギョウセキ</t>
    </rPh>
    <rPh sb="3" eb="5">
      <t>スイイ</t>
    </rPh>
    <rPh sb="6" eb="8">
      <t>タンイ</t>
    </rPh>
    <rPh sb="9" eb="11">
      <t>センエン</t>
    </rPh>
    <phoneticPr fontId="39"/>
  </si>
  <si>
    <t>株</t>
    <rPh sb="0" eb="1">
      <t>カブ</t>
    </rPh>
    <phoneticPr fontId="39" alignment="distributed"/>
  </si>
  <si>
    <t>主な取引
金融機関</t>
    <rPh sb="0" eb="1">
      <t>シュ</t>
    </rPh>
    <rPh sb="2" eb="4">
      <t>トリヒキ</t>
    </rPh>
    <rPh sb="5" eb="7">
      <t>キンユウ</t>
    </rPh>
    <rPh sb="7" eb="9">
      <t>キカン</t>
    </rPh>
    <phoneticPr fontId="39"/>
  </si>
  <si>
    <t>主な株主</t>
    <rPh sb="2" eb="4">
      <t>カブヌシ</t>
    </rPh>
    <phoneticPr fontId="39" alignment="distributed"/>
  </si>
  <si>
    <t>経歴など</t>
    <rPh sb="0" eb="2">
      <t>ケイレキ</t>
    </rPh>
    <phoneticPr fontId="39"/>
  </si>
  <si>
    <t>親族
○</t>
    <rPh sb="0" eb="2">
      <t>シンゾク</t>
    </rPh>
    <phoneticPr fontId="39"/>
  </si>
  <si>
    <t>年齢</t>
  </si>
  <si>
    <t>氏　　　名</t>
  </si>
  <si>
    <t>役職・役割</t>
    <rPh sb="3" eb="5">
      <t>ヤクワリ</t>
    </rPh>
    <phoneticPr fontId="39"/>
  </si>
  <si>
    <t>主な幹部</t>
    <rPh sb="0" eb="1">
      <t>オモ</t>
    </rPh>
    <rPh sb="2" eb="4">
      <t>カンブ</t>
    </rPh>
    <phoneticPr fontId="39"/>
  </si>
  <si>
    <t>名義</t>
    <rPh sb="0" eb="2">
      <t>メイギ</t>
    </rPh>
    <phoneticPr fontId="39"/>
  </si>
  <si>
    <t>所在地</t>
    <rPh sb="0" eb="3">
      <t>ショザイチ</t>
    </rPh>
    <phoneticPr fontId="39"/>
  </si>
  <si>
    <t>用途等</t>
    <rPh sb="0" eb="2">
      <t>ヨウト</t>
    </rPh>
    <rPh sb="2" eb="3">
      <t>ナド</t>
    </rPh>
    <phoneticPr fontId="39"/>
  </si>
  <si>
    <t>主な
事業所等</t>
    <rPh sb="0" eb="1">
      <t>オモ</t>
    </rPh>
    <rPh sb="3" eb="6">
      <t>ジギョウショ</t>
    </rPh>
    <rPh sb="6" eb="7">
      <t>ナド</t>
    </rPh>
    <phoneticPr fontId="39"/>
  </si>
  <si>
    <t>健康
状態</t>
    <rPh sb="0" eb="2">
      <t>ケンコウ</t>
    </rPh>
    <rPh sb="3" eb="5">
      <t>ジョウタイ</t>
    </rPh>
    <phoneticPr fontId="39"/>
  </si>
  <si>
    <t>趣味・
人柄等</t>
    <rPh sb="0" eb="2">
      <t>シュミ</t>
    </rPh>
    <rPh sb="4" eb="6">
      <t>ヒトガラ</t>
    </rPh>
    <rPh sb="6" eb="7">
      <t>ナド</t>
    </rPh>
    <phoneticPr fontId="39"/>
  </si>
  <si>
    <t>経営理念
（指針等）</t>
    <rPh sb="0" eb="2">
      <t>ケイエイ</t>
    </rPh>
    <rPh sb="2" eb="4">
      <t>リネン</t>
    </rPh>
    <rPh sb="6" eb="8">
      <t>シシン</t>
    </rPh>
    <rPh sb="8" eb="9">
      <t>ナド</t>
    </rPh>
    <phoneticPr fontId="39"/>
  </si>
  <si>
    <t>資産等</t>
    <rPh sb="0" eb="2">
      <t>シサン</t>
    </rPh>
    <rPh sb="2" eb="3">
      <t>ナド</t>
    </rPh>
    <phoneticPr fontId="39"/>
  </si>
  <si>
    <t>家族構成</t>
    <rPh sb="0" eb="2">
      <t>カゾク</t>
    </rPh>
    <rPh sb="2" eb="4">
      <t>コウセイ</t>
    </rPh>
    <phoneticPr fontId="39"/>
  </si>
  <si>
    <t>事業主・
経営者の
略歴・技能等</t>
    <rPh sb="0" eb="3">
      <t>ジギョウヌシ</t>
    </rPh>
    <rPh sb="5" eb="7">
      <t>ケイエイ</t>
    </rPh>
    <rPh sb="7" eb="8">
      <t>シャ</t>
    </rPh>
    <rPh sb="13" eb="15">
      <t>ギノウ</t>
    </rPh>
    <rPh sb="15" eb="16">
      <t>ナド</t>
    </rPh>
    <phoneticPr fontId="39"/>
  </si>
  <si>
    <t>後継者
の有無</t>
    <rPh sb="0" eb="3">
      <t>コウケイシャ</t>
    </rPh>
    <rPh sb="5" eb="7">
      <t>ウム</t>
    </rPh>
    <phoneticPr fontId="39"/>
  </si>
  <si>
    <t>年</t>
    <rPh sb="0" eb="1">
      <t>ネン</t>
    </rPh>
    <phoneticPr fontId="39"/>
  </si>
  <si>
    <t>（現在地）</t>
    <rPh sb="1" eb="4">
      <t>ゲンザイチ</t>
    </rPh>
    <phoneticPr fontId="39"/>
  </si>
  <si>
    <t>業歴</t>
    <rPh sb="0" eb="2">
      <t>ギョウレキ</t>
    </rPh>
    <phoneticPr fontId="39"/>
  </si>
  <si>
    <t>月</t>
    <rPh sb="0" eb="1">
      <t>ツキ</t>
    </rPh>
    <phoneticPr fontId="39"/>
  </si>
  <si>
    <t>創業年月</t>
    <rPh sb="0" eb="2">
      <t>ソウギョウ</t>
    </rPh>
    <rPh sb="2" eb="4">
      <t>ネンゲツ</t>
    </rPh>
    <phoneticPr fontId="39"/>
  </si>
  <si>
    <t>百万円</t>
    <rPh sb="0" eb="3">
      <t>ヒャクマンエン</t>
    </rPh>
    <phoneticPr fontId="39"/>
  </si>
  <si>
    <t>資本金</t>
    <rPh sb="0" eb="3">
      <t>シホンキン</t>
    </rPh>
    <phoneticPr fontId="39"/>
  </si>
  <si>
    <t>沿革</t>
    <rPh sb="0" eb="2">
      <t>エンカク</t>
    </rPh>
    <phoneticPr fontId="39"/>
  </si>
  <si>
    <t>主な商品・製品
サービス等</t>
    <rPh sb="0" eb="1">
      <t>オモ</t>
    </rPh>
    <rPh sb="2" eb="4">
      <t>ショウヒン</t>
    </rPh>
    <rPh sb="5" eb="7">
      <t>セイヒン</t>
    </rPh>
    <rPh sb="12" eb="13">
      <t>ナド</t>
    </rPh>
    <phoneticPr fontId="39"/>
  </si>
  <si>
    <t>業種</t>
  </si>
  <si>
    <t>名</t>
    <rPh sb="0" eb="1">
      <t>メイ</t>
    </rPh>
    <phoneticPr fontId="39"/>
  </si>
  <si>
    <t>（うち家族）</t>
    <rPh sb="3" eb="5">
      <t>カゾク</t>
    </rPh>
    <phoneticPr fontId="39"/>
  </si>
  <si>
    <t>年齢（○代目）</t>
    <rPh sb="0" eb="2">
      <t>ネンレイ</t>
    </rPh>
    <rPh sb="4" eb="6">
      <t>ダイメ</t>
    </rPh>
    <phoneticPr fontId="39"/>
  </si>
  <si>
    <t>事業主・代表者名</t>
    <rPh sb="0" eb="3">
      <t>ジギョウヌシ</t>
    </rPh>
    <rPh sb="4" eb="6">
      <t>ダイヒョウ</t>
    </rPh>
    <rPh sb="6" eb="7">
      <t>シャ</t>
    </rPh>
    <rPh sb="7" eb="8">
      <t>メイ</t>
    </rPh>
    <phoneticPr fontId="39"/>
  </si>
  <si>
    <t>従業者数</t>
    <rPh sb="0" eb="1">
      <t>ジュウ</t>
    </rPh>
    <rPh sb="1" eb="4">
      <t>ギョウシャスウ</t>
    </rPh>
    <rPh sb="3" eb="4">
      <t>スウ</t>
    </rPh>
    <phoneticPr fontId="39"/>
  </si>
  <si>
    <t>企業名・屋号</t>
    <rPh sb="0" eb="2">
      <t>キギョウ</t>
    </rPh>
    <rPh sb="2" eb="3">
      <t>メイ</t>
    </rPh>
    <rPh sb="4" eb="6">
      <t>ヤゴウ</t>
    </rPh>
    <phoneticPr fontId="39"/>
  </si>
  <si>
    <t>事業者概要</t>
    <rPh sb="0" eb="3">
      <t>ジギョウシャ</t>
    </rPh>
    <rPh sb="3" eb="5">
      <t>ガイヨウ</t>
    </rPh>
    <phoneticPr fontId="39"/>
  </si>
  <si>
    <t>◆事業者の概要</t>
    <rPh sb="1" eb="3">
      <t>ジギョウ</t>
    </rPh>
    <rPh sb="3" eb="4">
      <t>シャ</t>
    </rPh>
    <rPh sb="5" eb="7">
      <t>ガイヨウ</t>
    </rPh>
    <phoneticPr fontId="39"/>
  </si>
  <si>
    <t>事　業　者　概　要　シ　ー　ト　</t>
    <rPh sb="0" eb="1">
      <t>コト</t>
    </rPh>
    <rPh sb="2" eb="3">
      <t>ギョウ</t>
    </rPh>
    <rPh sb="4" eb="5">
      <t>シャ</t>
    </rPh>
    <rPh sb="6" eb="7">
      <t>オオムネ</t>
    </rPh>
    <rPh sb="8" eb="9">
      <t>ヨウ</t>
    </rPh>
    <phoneticPr fontId="39" alignment="distributed"/>
  </si>
  <si>
    <r>
      <t xml:space="preserve">業界全般、トピック等
</t>
    </r>
    <r>
      <rPr>
        <sz val="8"/>
        <rFont val="ＭＳ Ｐゴシック"/>
        <family val="3"/>
        <charset val="128"/>
      </rPr>
      <t>（売上傾向、新商品や技術動向、新規参入・撤退の傾向等）</t>
    </r>
    <rPh sb="0" eb="2">
      <t>ギョウカイ</t>
    </rPh>
    <rPh sb="2" eb="4">
      <t>ゼンパン</t>
    </rPh>
    <rPh sb="9" eb="10">
      <t>ナド</t>
    </rPh>
    <rPh sb="12" eb="14">
      <t>ウリアゲ</t>
    </rPh>
    <rPh sb="14" eb="16">
      <t>ケイコウ</t>
    </rPh>
    <rPh sb="17" eb="20">
      <t>シンショウヒン</t>
    </rPh>
    <rPh sb="21" eb="23">
      <t>ギジュツ</t>
    </rPh>
    <rPh sb="23" eb="25">
      <t>ドウコウ</t>
    </rPh>
    <rPh sb="26" eb="28">
      <t>シンキ</t>
    </rPh>
    <rPh sb="28" eb="30">
      <t>サンニュウ</t>
    </rPh>
    <rPh sb="31" eb="33">
      <t>テッタイ</t>
    </rPh>
    <rPh sb="34" eb="36">
      <t>ケイコウ</t>
    </rPh>
    <rPh sb="36" eb="37">
      <t>ナド</t>
    </rPh>
    <phoneticPr fontId="39"/>
  </si>
  <si>
    <t>・ 他（　　　　　　　　　　　　 　　　）</t>
    <rPh sb="2" eb="3">
      <t>ホカ</t>
    </rPh>
    <phoneticPr fontId="39"/>
  </si>
  <si>
    <t>高品質 ・ 低価格 ・ 手軽さ</t>
    <rPh sb="0" eb="3">
      <t>コウヒンシツ</t>
    </rPh>
    <rPh sb="6" eb="9">
      <t>テイカカク</t>
    </rPh>
    <rPh sb="12" eb="14">
      <t>テガル</t>
    </rPh>
    <phoneticPr fontId="39"/>
  </si>
  <si>
    <t>・ 他（　　　　　　　　　　　 　　　　）</t>
    <rPh sb="2" eb="3">
      <t>ホカ</t>
    </rPh>
    <phoneticPr fontId="39"/>
  </si>
  <si>
    <t>・ 他（　　　　　　　　　 　　　　　　）</t>
    <rPh sb="2" eb="3">
      <t>ホカ</t>
    </rPh>
    <phoneticPr fontId="39"/>
  </si>
  <si>
    <t>主な顧客（群）</t>
    <rPh sb="0" eb="1">
      <t>オモ</t>
    </rPh>
    <rPh sb="2" eb="4">
      <t>コキャク</t>
    </rPh>
    <rPh sb="5" eb="6">
      <t>グン</t>
    </rPh>
    <phoneticPr fontId="39"/>
  </si>
  <si>
    <t>商品・製品・サービスの特徴</t>
    <rPh sb="0" eb="2">
      <t>ショウヒン</t>
    </rPh>
    <rPh sb="3" eb="5">
      <t>セイヒン</t>
    </rPh>
    <rPh sb="11" eb="13">
      <t>トクチョウ</t>
    </rPh>
    <phoneticPr fontId="39"/>
  </si>
  <si>
    <t>競合企業、店舗等の名称</t>
    <rPh sb="0" eb="2">
      <t>キョウゴウ</t>
    </rPh>
    <rPh sb="2" eb="4">
      <t>キギョウ</t>
    </rPh>
    <rPh sb="5" eb="7">
      <t>テンポ</t>
    </rPh>
    <rPh sb="7" eb="8">
      <t>ナド</t>
    </rPh>
    <rPh sb="9" eb="11">
      <t>メイショウ</t>
    </rPh>
    <phoneticPr fontId="39"/>
  </si>
  <si>
    <t>主な競合先</t>
    <rPh sb="0" eb="1">
      <t>オモ</t>
    </rPh>
    <rPh sb="2" eb="4">
      <t>キョウゴウ</t>
    </rPh>
    <rPh sb="4" eb="5">
      <t>サキ</t>
    </rPh>
    <phoneticPr fontId="39" alignment="distributed"/>
  </si>
  <si>
    <t>◆競合・業界の棚卸し</t>
    <rPh sb="1" eb="3">
      <t>キョウゴウ</t>
    </rPh>
    <rPh sb="4" eb="6">
      <t>ギョウカイ</t>
    </rPh>
    <rPh sb="7" eb="9">
      <t>タナオロ</t>
    </rPh>
    <phoneticPr fontId="39"/>
  </si>
  <si>
    <t>④：その他の特長</t>
    <rPh sb="4" eb="5">
      <t>ホカ</t>
    </rPh>
    <rPh sb="6" eb="8">
      <t>トクチョウ</t>
    </rPh>
    <phoneticPr fontId="39"/>
  </si>
  <si>
    <t>③：ニーズ（品質・価格・手軽さ等）</t>
    <rPh sb="6" eb="8">
      <t>ヒンシツ</t>
    </rPh>
    <rPh sb="9" eb="11">
      <t>カカク</t>
    </rPh>
    <rPh sb="12" eb="14">
      <t>テガル</t>
    </rPh>
    <rPh sb="15" eb="16">
      <t>ナド</t>
    </rPh>
    <phoneticPr fontId="39"/>
  </si>
  <si>
    <t>②：地域・エリア等</t>
    <rPh sb="2" eb="4">
      <t>チイキ</t>
    </rPh>
    <rPh sb="8" eb="9">
      <t>ナド</t>
    </rPh>
    <phoneticPr fontId="39"/>
  </si>
  <si>
    <t>①：属性（年齢・性別、嗜好等）</t>
    <rPh sb="2" eb="4">
      <t>ゾクセイ</t>
    </rPh>
    <rPh sb="5" eb="7">
      <t>ネンレイ</t>
    </rPh>
    <rPh sb="8" eb="10">
      <t>セイベツ</t>
    </rPh>
    <rPh sb="11" eb="13">
      <t>シコウ</t>
    </rPh>
    <rPh sb="13" eb="14">
      <t>ナド</t>
    </rPh>
    <phoneticPr fontId="39"/>
  </si>
  <si>
    <t>特長等</t>
    <rPh sb="0" eb="2">
      <t>トクチョウ</t>
    </rPh>
    <rPh sb="2" eb="3">
      <t>ナド</t>
    </rPh>
    <phoneticPr fontId="39" alignment="distributed"/>
  </si>
  <si>
    <t>合計</t>
    <rPh sb="0" eb="2">
      <t>ゴウケイ</t>
    </rPh>
    <phoneticPr fontId="39"/>
  </si>
  <si>
    <t>主な販売ルート等</t>
    <rPh sb="0" eb="1">
      <t>オモ</t>
    </rPh>
    <rPh sb="2" eb="4">
      <t>ハンバイ</t>
    </rPh>
    <rPh sb="7" eb="8">
      <t>ナド</t>
    </rPh>
    <phoneticPr fontId="39"/>
  </si>
  <si>
    <t>粗利益率（推定）</t>
    <rPh sb="0" eb="3">
      <t>アラリエキ</t>
    </rPh>
    <rPh sb="3" eb="4">
      <t>リツ</t>
    </rPh>
    <rPh sb="5" eb="7">
      <t>スイテイ</t>
    </rPh>
    <phoneticPr fontId="39"/>
  </si>
  <si>
    <t>内訳（千円or％）</t>
    <rPh sb="0" eb="2">
      <t>ウチワケ</t>
    </rPh>
    <rPh sb="3" eb="5">
      <t>センエン</t>
    </rPh>
    <phoneticPr fontId="39" alignment="distributed"/>
  </si>
  <si>
    <t>顧客（群）の名称</t>
    <rPh sb="0" eb="2">
      <t>コキャク</t>
    </rPh>
    <rPh sb="3" eb="4">
      <t>グン</t>
    </rPh>
    <rPh sb="6" eb="8">
      <t>メイショウ</t>
    </rPh>
    <phoneticPr fontId="39"/>
  </si>
  <si>
    <t>主な顧客構成</t>
    <rPh sb="0" eb="1">
      <t>オモ</t>
    </rPh>
    <rPh sb="2" eb="4">
      <t>コキャク</t>
    </rPh>
    <rPh sb="4" eb="6">
      <t>コウセイ</t>
    </rPh>
    <phoneticPr fontId="39" alignment="distributed"/>
  </si>
  <si>
    <t>◆顧客の棚卸し</t>
    <rPh sb="1" eb="3">
      <t>コキャク</t>
    </rPh>
    <rPh sb="4" eb="6">
      <t>タナオロ</t>
    </rPh>
    <phoneticPr fontId="39"/>
  </si>
  <si>
    <t>④：販促、接客、営業手法等</t>
    <rPh sb="2" eb="3">
      <t>ハン</t>
    </rPh>
    <rPh sb="5" eb="7">
      <t>セッキャク</t>
    </rPh>
    <rPh sb="8" eb="10">
      <t>エイギョウ</t>
    </rPh>
    <rPh sb="10" eb="12">
      <t>シュホウ</t>
    </rPh>
    <rPh sb="12" eb="13">
      <t>ナド</t>
    </rPh>
    <phoneticPr fontId="39"/>
  </si>
  <si>
    <t>③：立地・流通チャネル等</t>
    <rPh sb="2" eb="4">
      <t>リッチ</t>
    </rPh>
    <rPh sb="5" eb="7">
      <t>リュウツウ</t>
    </rPh>
    <rPh sb="11" eb="12">
      <t>ナド</t>
    </rPh>
    <phoneticPr fontId="39"/>
  </si>
  <si>
    <t>②：価格帯・値ごろ感等</t>
    <rPh sb="2" eb="5">
      <t>カカクタイ</t>
    </rPh>
    <rPh sb="6" eb="7">
      <t>ネ</t>
    </rPh>
    <rPh sb="9" eb="10">
      <t>カン</t>
    </rPh>
    <rPh sb="10" eb="11">
      <t>ナド</t>
    </rPh>
    <phoneticPr fontId="39"/>
  </si>
  <si>
    <t>①：品種・品質・ラインナップ等</t>
    <rPh sb="2" eb="4">
      <t>ヒンシュ</t>
    </rPh>
    <rPh sb="5" eb="7">
      <t>ヒンシツ</t>
    </rPh>
    <rPh sb="14" eb="15">
      <t>ナド</t>
    </rPh>
    <phoneticPr fontId="39"/>
  </si>
  <si>
    <t>主な商品・材料の仕入先</t>
    <rPh sb="0" eb="1">
      <t>オモ</t>
    </rPh>
    <rPh sb="2" eb="4">
      <t>ショウヒン</t>
    </rPh>
    <rPh sb="5" eb="7">
      <t>ザイリョウ</t>
    </rPh>
    <rPh sb="8" eb="10">
      <t>シイレ</t>
    </rPh>
    <rPh sb="10" eb="11">
      <t>サキ</t>
    </rPh>
    <phoneticPr fontId="39"/>
  </si>
  <si>
    <t>商品・製品・サービスの名称</t>
    <rPh sb="0" eb="2">
      <t>ショウヒン</t>
    </rPh>
    <rPh sb="3" eb="5">
      <t>セイヒン</t>
    </rPh>
    <rPh sb="11" eb="13">
      <t>メイショウ</t>
    </rPh>
    <phoneticPr fontId="39"/>
  </si>
  <si>
    <t>主な売上構成</t>
    <rPh sb="0" eb="1">
      <t>オモ</t>
    </rPh>
    <rPh sb="2" eb="4">
      <t>ウリアゲ</t>
    </rPh>
    <rPh sb="4" eb="6">
      <t>コウセイ</t>
    </rPh>
    <phoneticPr fontId="39" alignment="distributed"/>
  </si>
  <si>
    <t>◆商品・製品・サービスの棚卸し</t>
    <rPh sb="1" eb="3">
      <t>ショウヒン</t>
    </rPh>
    <rPh sb="4" eb="6">
      <t>セイヒン</t>
    </rPh>
    <rPh sb="12" eb="14">
      <t>タナオロシ</t>
    </rPh>
    <phoneticPr fontId="39"/>
  </si>
  <si>
    <t>事 業 環 境 の 棚 卸 し シ ー ト　</t>
    <rPh sb="0" eb="1">
      <t>コト</t>
    </rPh>
    <rPh sb="2" eb="3">
      <t>ギョウ</t>
    </rPh>
    <rPh sb="4" eb="5">
      <t>ワ</t>
    </rPh>
    <rPh sb="6" eb="7">
      <t>サカイ</t>
    </rPh>
    <rPh sb="10" eb="11">
      <t>ダナ</t>
    </rPh>
    <rPh sb="12" eb="13">
      <t>オロシ</t>
    </rPh>
    <phoneticPr fontId="39" alignment="distributed"/>
  </si>
  <si>
    <t>新商品？</t>
    <rPh sb="0" eb="3">
      <t>シンショウヒン</t>
    </rPh>
    <phoneticPr fontId="39"/>
  </si>
  <si>
    <t>△</t>
    <phoneticPr fontId="39"/>
  </si>
  <si>
    <t>○</t>
    <phoneticPr fontId="39"/>
  </si>
  <si>
    <t>○</t>
    <phoneticPr fontId="39"/>
  </si>
  <si>
    <t>◎</t>
    <phoneticPr fontId="39"/>
  </si>
  <si>
    <t>既存商品・
サービス</t>
    <rPh sb="0" eb="2">
      <t>キゾン</t>
    </rPh>
    <rPh sb="2" eb="4">
      <t>ショウヒン</t>
    </rPh>
    <phoneticPr fontId="39"/>
  </si>
  <si>
    <t>新規客？</t>
    <rPh sb="0" eb="2">
      <t>シンキ</t>
    </rPh>
    <rPh sb="2" eb="3">
      <t>キャク</t>
    </rPh>
    <phoneticPr fontId="39"/>
  </si>
  <si>
    <t>既存顧客</t>
    <rPh sb="0" eb="2">
      <t>キゾン</t>
    </rPh>
    <rPh sb="2" eb="4">
      <t>コキャク</t>
    </rPh>
    <phoneticPr fontId="39"/>
  </si>
  <si>
    <t>◆事業を通じ、実現したいビジョンは何ですか？</t>
    <rPh sb="1" eb="3">
      <t>ジギョウ</t>
    </rPh>
    <rPh sb="4" eb="5">
      <t>ツウ</t>
    </rPh>
    <rPh sb="7" eb="9">
      <t>ジツゲン</t>
    </rPh>
    <rPh sb="17" eb="18">
      <t>ナン</t>
    </rPh>
    <phoneticPr fontId="2"/>
  </si>
  <si>
    <t>◆事業計画で、達成したい目標は何ですか？</t>
    <rPh sb="1" eb="3">
      <t>ジギョウ</t>
    </rPh>
    <rPh sb="3" eb="5">
      <t>ケイカク</t>
    </rPh>
    <rPh sb="7" eb="9">
      <t>タッセイ</t>
    </rPh>
    <rPh sb="12" eb="14">
      <t>モクヒョウ</t>
    </rPh>
    <rPh sb="15" eb="16">
      <t>ナン</t>
    </rPh>
    <phoneticPr fontId="2"/>
  </si>
  <si>
    <t>目標売上高</t>
    <rPh sb="0" eb="2">
      <t>モクヒョウ</t>
    </rPh>
    <rPh sb="2" eb="4">
      <t>ウリアゲ</t>
    </rPh>
    <rPh sb="4" eb="5">
      <t>ダカ</t>
    </rPh>
    <phoneticPr fontId="2"/>
  </si>
  <si>
    <t>目標利益</t>
    <rPh sb="0" eb="2">
      <t>モクヒョウ</t>
    </rPh>
    <rPh sb="2" eb="4">
      <t>リエキ</t>
    </rPh>
    <phoneticPr fontId="2"/>
  </si>
  <si>
    <t>千円</t>
    <rPh sb="0" eb="2">
      <t>センエン</t>
    </rPh>
    <phoneticPr fontId="2"/>
  </si>
  <si>
    <t>◆目標達成のために「やりたい事」は何ですか？</t>
    <rPh sb="1" eb="3">
      <t>モクヒョウ</t>
    </rPh>
    <rPh sb="3" eb="5">
      <t>タッセイ</t>
    </rPh>
    <rPh sb="14" eb="15">
      <t>コト</t>
    </rPh>
    <rPh sb="17" eb="18">
      <t>ナン</t>
    </rPh>
    <phoneticPr fontId="2"/>
  </si>
  <si>
    <t>◆貴社の「顧客」×「商品・サービス」上、どんなアクションを考えていますか？</t>
    <rPh sb="1" eb="3">
      <t>キシャ</t>
    </rPh>
    <rPh sb="5" eb="7">
      <t>コキャク</t>
    </rPh>
    <rPh sb="10" eb="12">
      <t>ショウヒン</t>
    </rPh>
    <rPh sb="18" eb="19">
      <t>ジョウ</t>
    </rPh>
    <rPh sb="29" eb="30">
      <t>カンガ</t>
    </rPh>
    <phoneticPr fontId="2"/>
  </si>
  <si>
    <t>↓ヨコ軸に「顧客」、タテ軸に「商品・サービス」を置いたマトリクスを作成してみましょう</t>
    <rPh sb="3" eb="4">
      <t>ジク</t>
    </rPh>
    <rPh sb="6" eb="8">
      <t>コキャク</t>
    </rPh>
    <rPh sb="12" eb="13">
      <t>ジク</t>
    </rPh>
    <rPh sb="15" eb="17">
      <t>ショウヒン</t>
    </rPh>
    <rPh sb="24" eb="25">
      <t>オ</t>
    </rPh>
    <rPh sb="33" eb="35">
      <t>サクセイ</t>
    </rPh>
    <phoneticPr fontId="2"/>
  </si>
  <si>
    <t>目標＆構想整理メモ　</t>
    <rPh sb="0" eb="2">
      <t>モクヒョウ</t>
    </rPh>
    <rPh sb="3" eb="5">
      <t>コウソウ</t>
    </rPh>
    <rPh sb="5" eb="7">
      <t>セイリ</t>
    </rPh>
    <phoneticPr fontId="39" alignment="distributed"/>
  </si>
  <si>
    <t>差異①-②</t>
    <rPh sb="0" eb="2">
      <t>サイ</t>
    </rPh>
    <phoneticPr fontId="2"/>
  </si>
  <si>
    <t>強み仮説</t>
    <rPh sb="0" eb="1">
      <t>ツヨ</t>
    </rPh>
    <rPh sb="2" eb="4">
      <t>カセツ</t>
    </rPh>
    <phoneticPr fontId="2"/>
  </si>
  <si>
    <t>弱み仮説</t>
    <rPh sb="0" eb="1">
      <t>ヨワ</t>
    </rPh>
    <rPh sb="2" eb="4">
      <t>カセツ</t>
    </rPh>
    <phoneticPr fontId="2"/>
  </si>
  <si>
    <t>■　決算書入力シート</t>
    <rPh sb="2" eb="4">
      <t>ケッサン</t>
    </rPh>
    <rPh sb="4" eb="5">
      <t>ショ</t>
    </rPh>
    <rPh sb="5" eb="7">
      <t>ニュウリョク</t>
    </rPh>
    <phoneticPr fontId="2"/>
  </si>
  <si>
    <t>■　財務分析シート</t>
    <rPh sb="2" eb="4">
      <t>ザイム</t>
    </rPh>
    <rPh sb="4" eb="6">
      <t>ブンセキ</t>
    </rPh>
    <phoneticPr fontId="2"/>
  </si>
  <si>
    <t>■　課題解決による効果検証シート</t>
    <rPh sb="2" eb="4">
      <t>カダイ</t>
    </rPh>
    <rPh sb="4" eb="6">
      <t>カイケツ</t>
    </rPh>
    <rPh sb="9" eb="11">
      <t>コウカ</t>
    </rPh>
    <rPh sb="11" eb="13">
      <t>ケンショウ</t>
    </rPh>
    <phoneticPr fontId="2"/>
  </si>
  <si>
    <t>■　目標売上・利益の検証</t>
    <rPh sb="2" eb="4">
      <t>モクヒョウ</t>
    </rPh>
    <rPh sb="4" eb="6">
      <t>ウリアゲ</t>
    </rPh>
    <rPh sb="7" eb="9">
      <t>リエキ</t>
    </rPh>
    <rPh sb="10" eb="12">
      <t>ケンショウ</t>
    </rPh>
    <phoneticPr fontId="2"/>
  </si>
  <si>
    <t>■　粗利益目標達成シミュレーション</t>
    <rPh sb="2" eb="5">
      <t>アラリエキ</t>
    </rPh>
    <rPh sb="5" eb="7">
      <t>モクヒョウ</t>
    </rPh>
    <rPh sb="7" eb="9">
      <t>タッセイ</t>
    </rPh>
    <phoneticPr fontId="2"/>
  </si>
  <si>
    <t>（事業者名）　事業計画書</t>
    <rPh sb="1" eb="4">
      <t>ジギョウシャ</t>
    </rPh>
    <rPh sb="4" eb="5">
      <t>メイ</t>
    </rPh>
    <rPh sb="7" eb="9">
      <t>ジギョウ</t>
    </rPh>
    <rPh sb="9" eb="11">
      <t>ケイカク</t>
    </rPh>
    <rPh sb="11" eb="12">
      <t>ショ</t>
    </rPh>
    <phoneticPr fontId="39"/>
  </si>
  <si>
    <t>■目標売上・利益の検証シートより→</t>
    <rPh sb="9" eb="11">
      <t>ケンショウ</t>
    </rPh>
    <phoneticPr fontId="2"/>
  </si>
  <si>
    <t>←色付きセルのみ入力</t>
    <rPh sb="1" eb="3">
      <t>イロツ</t>
    </rPh>
    <rPh sb="8" eb="10">
      <t>ニュウリョク</t>
    </rPh>
    <phoneticPr fontId="2"/>
  </si>
  <si>
    <t>『当社のイメージはＡ/Ｂのいずれに近い？』　⇒　左右いずれかのボックスをチェック</t>
    <rPh sb="1" eb="3">
      <t>トウシャ</t>
    </rPh>
    <rPh sb="17" eb="18">
      <t>チカ</t>
    </rPh>
    <rPh sb="24" eb="26">
      <t>サユウ</t>
    </rPh>
    <phoneticPr fontId="2"/>
  </si>
  <si>
    <t>事業者名</t>
    <rPh sb="0" eb="3">
      <t>ジギョウシャ</t>
    </rPh>
    <rPh sb="3" eb="4">
      <t>メイ</t>
    </rPh>
    <phoneticPr fontId="2"/>
  </si>
  <si>
    <t>最新記入日</t>
    <rPh sb="0" eb="2">
      <t>サイシン</t>
    </rPh>
    <rPh sb="2" eb="4">
      <t>キニュウ</t>
    </rPh>
    <rPh sb="4" eb="5">
      <t>ビ</t>
    </rPh>
    <phoneticPr fontId="39"/>
  </si>
  <si>
    <t>最新記入日</t>
    <rPh sb="0" eb="2">
      <t>サイシン</t>
    </rPh>
    <rPh sb="2" eb="4">
      <t>キニュウ</t>
    </rPh>
    <rPh sb="4" eb="5">
      <t>ビ</t>
    </rPh>
    <phoneticPr fontId="2"/>
  </si>
  <si>
    <t>小規模菓子店</t>
    <rPh sb="0" eb="3">
      <t>ショウキボ</t>
    </rPh>
    <rPh sb="3" eb="6">
      <t>カシテン</t>
    </rPh>
    <phoneticPr fontId="2"/>
  </si>
  <si>
    <t>35歳（2代目）</t>
    <rPh sb="2" eb="3">
      <t>サイ</t>
    </rPh>
    <rPh sb="5" eb="7">
      <t>ダイメ</t>
    </rPh>
    <phoneticPr fontId="2"/>
  </si>
  <si>
    <t>小規模　英三</t>
    <rPh sb="0" eb="3">
      <t>ショウキボ</t>
    </rPh>
    <rPh sb="4" eb="6">
      <t>エイゾウ</t>
    </rPh>
    <phoneticPr fontId="2"/>
  </si>
  <si>
    <t>洋菓子製造・販売業</t>
    <rPh sb="0" eb="3">
      <t>ヨウガシ</t>
    </rPh>
    <rPh sb="3" eb="5">
      <t>セイゾウ</t>
    </rPh>
    <rPh sb="6" eb="9">
      <t>ハンバイギョウ</t>
    </rPh>
    <phoneticPr fontId="2"/>
  </si>
  <si>
    <t>西洋風焼き菓子（当社目玉製品「○○サンド」、マドレーヌ、クッキー等）</t>
    <rPh sb="0" eb="2">
      <t>セイヨウ</t>
    </rPh>
    <rPh sb="2" eb="3">
      <t>フウ</t>
    </rPh>
    <rPh sb="3" eb="4">
      <t>ヤ</t>
    </rPh>
    <rPh sb="5" eb="7">
      <t>ガシ</t>
    </rPh>
    <rPh sb="8" eb="10">
      <t>トウシャ</t>
    </rPh>
    <rPh sb="10" eb="12">
      <t>メダマ</t>
    </rPh>
    <rPh sb="12" eb="14">
      <t>セイヒン</t>
    </rPh>
    <rPh sb="32" eb="33">
      <t>トウ</t>
    </rPh>
    <phoneticPr fontId="2"/>
  </si>
  <si>
    <t>・先代（事業者の父）が東京の洋菓子店で職人として勤務後、地元である当地に戻って菓子店を創業。
・当初よりマドレーヌやクッキー等の焼き菓子を扱っていたが、自身のアイデアによる創作菓子も多く出しており、中でも柚子風味の餡子を使用した「○○サンド」が約30年前にちょっとしたヒットとなった。
・現在でもS市周辺では「○○サンド」はよく知られている。また、工場の増築や支店の出店はその時期に行ったもの。</t>
    <rPh sb="1" eb="3">
      <t>センダイ</t>
    </rPh>
    <rPh sb="4" eb="7">
      <t>ジギョウシャ</t>
    </rPh>
    <rPh sb="8" eb="9">
      <t>チチ</t>
    </rPh>
    <rPh sb="11" eb="13">
      <t>トウキョウ</t>
    </rPh>
    <rPh sb="14" eb="17">
      <t>ヨウガシ</t>
    </rPh>
    <rPh sb="17" eb="18">
      <t>テン</t>
    </rPh>
    <rPh sb="19" eb="21">
      <t>ショクニン</t>
    </rPh>
    <rPh sb="24" eb="26">
      <t>キンム</t>
    </rPh>
    <rPh sb="26" eb="27">
      <t>ゴ</t>
    </rPh>
    <rPh sb="28" eb="30">
      <t>ジモト</t>
    </rPh>
    <rPh sb="33" eb="35">
      <t>トウチ</t>
    </rPh>
    <rPh sb="36" eb="37">
      <t>モド</t>
    </rPh>
    <rPh sb="39" eb="42">
      <t>カシテン</t>
    </rPh>
    <rPh sb="43" eb="45">
      <t>ソウギョウ</t>
    </rPh>
    <rPh sb="48" eb="50">
      <t>トウショ</t>
    </rPh>
    <rPh sb="62" eb="63">
      <t>トウ</t>
    </rPh>
    <rPh sb="64" eb="65">
      <t>ヤ</t>
    </rPh>
    <rPh sb="66" eb="68">
      <t>ガシ</t>
    </rPh>
    <rPh sb="69" eb="70">
      <t>アツカ</t>
    </rPh>
    <rPh sb="76" eb="78">
      <t>ジシン</t>
    </rPh>
    <rPh sb="86" eb="88">
      <t>ソウサク</t>
    </rPh>
    <rPh sb="88" eb="90">
      <t>ガシ</t>
    </rPh>
    <rPh sb="91" eb="92">
      <t>オオ</t>
    </rPh>
    <rPh sb="93" eb="94">
      <t>ダ</t>
    </rPh>
    <rPh sb="99" eb="100">
      <t>ナカ</t>
    </rPh>
    <rPh sb="102" eb="104">
      <t>ユズ</t>
    </rPh>
    <rPh sb="104" eb="106">
      <t>フウミ</t>
    </rPh>
    <rPh sb="107" eb="109">
      <t>アンコ</t>
    </rPh>
    <rPh sb="110" eb="112">
      <t>シヨウ</t>
    </rPh>
    <rPh sb="122" eb="123">
      <t>ヤク</t>
    </rPh>
    <rPh sb="125" eb="127">
      <t>ネンマエ</t>
    </rPh>
    <rPh sb="144" eb="146">
      <t>ゲンザイ</t>
    </rPh>
    <rPh sb="149" eb="150">
      <t>シ</t>
    </rPh>
    <rPh sb="150" eb="152">
      <t>シュウヘン</t>
    </rPh>
    <rPh sb="164" eb="165">
      <t>シ</t>
    </rPh>
    <rPh sb="174" eb="176">
      <t>コウジョウ</t>
    </rPh>
    <rPh sb="177" eb="179">
      <t>ゾウチク</t>
    </rPh>
    <rPh sb="180" eb="182">
      <t>シテン</t>
    </rPh>
    <rPh sb="183" eb="185">
      <t>シュッテン</t>
    </rPh>
    <rPh sb="188" eb="190">
      <t>ジキ</t>
    </rPh>
    <rPh sb="191" eb="192">
      <t>オコナ</t>
    </rPh>
    <phoneticPr fontId="2"/>
  </si>
  <si>
    <t>未定</t>
    <rPh sb="0" eb="2">
      <t>ミテイ</t>
    </rPh>
    <phoneticPr fontId="2"/>
  </si>
  <si>
    <t>・地元N県○市出身。
・高校卒業後、料理専門学校にて菓子作りを3年間学び、S県の洋菓子店にて3年修業。
・その後、当社に入り工場にて勤務。H○年に父・○○氏の死去により、事業を承継。現在に至る。
・元々菓子職人にあこがれて仕事に入ったのと、父の死去が予期しないものであったため経営についての知識等に乏しく、本人もその点を強く自覚している。</t>
    <rPh sb="1" eb="3">
      <t>ジモト</t>
    </rPh>
    <rPh sb="4" eb="5">
      <t>ケン</t>
    </rPh>
    <rPh sb="6" eb="7">
      <t>シ</t>
    </rPh>
    <rPh sb="7" eb="9">
      <t>シュッシン</t>
    </rPh>
    <rPh sb="12" eb="14">
      <t>コウコウ</t>
    </rPh>
    <rPh sb="14" eb="17">
      <t>ソツギョウゴ</t>
    </rPh>
    <rPh sb="18" eb="20">
      <t>リョウリ</t>
    </rPh>
    <rPh sb="20" eb="22">
      <t>センモン</t>
    </rPh>
    <rPh sb="22" eb="24">
      <t>ガッコウ</t>
    </rPh>
    <rPh sb="26" eb="28">
      <t>カシ</t>
    </rPh>
    <rPh sb="28" eb="29">
      <t>ヅク</t>
    </rPh>
    <rPh sb="32" eb="34">
      <t>ネンカン</t>
    </rPh>
    <rPh sb="34" eb="35">
      <t>マナ</t>
    </rPh>
    <rPh sb="38" eb="39">
      <t>ケン</t>
    </rPh>
    <rPh sb="40" eb="43">
      <t>ヨウガシ</t>
    </rPh>
    <rPh sb="43" eb="44">
      <t>テン</t>
    </rPh>
    <rPh sb="47" eb="48">
      <t>ネン</t>
    </rPh>
    <rPh sb="48" eb="50">
      <t>シュギョウ</t>
    </rPh>
    <rPh sb="55" eb="56">
      <t>ゴ</t>
    </rPh>
    <rPh sb="57" eb="59">
      <t>トウシャ</t>
    </rPh>
    <rPh sb="60" eb="61">
      <t>ハイ</t>
    </rPh>
    <rPh sb="62" eb="64">
      <t>コウジョウ</t>
    </rPh>
    <rPh sb="66" eb="68">
      <t>キンム</t>
    </rPh>
    <rPh sb="71" eb="72">
      <t>ネン</t>
    </rPh>
    <rPh sb="73" eb="74">
      <t>チチ</t>
    </rPh>
    <rPh sb="77" eb="78">
      <t>シ</t>
    </rPh>
    <rPh sb="79" eb="81">
      <t>シキョ</t>
    </rPh>
    <rPh sb="85" eb="87">
      <t>ジギョウ</t>
    </rPh>
    <rPh sb="88" eb="90">
      <t>ショウケイ</t>
    </rPh>
    <rPh sb="91" eb="93">
      <t>ゲンザイ</t>
    </rPh>
    <rPh sb="94" eb="95">
      <t>イタ</t>
    </rPh>
    <rPh sb="99" eb="101">
      <t>モトモト</t>
    </rPh>
    <rPh sb="101" eb="103">
      <t>カシ</t>
    </rPh>
    <rPh sb="103" eb="105">
      <t>ショクニン</t>
    </rPh>
    <rPh sb="111" eb="113">
      <t>シゴト</t>
    </rPh>
    <rPh sb="114" eb="115">
      <t>ハイ</t>
    </rPh>
    <rPh sb="120" eb="121">
      <t>チチ</t>
    </rPh>
    <rPh sb="122" eb="124">
      <t>シキョ</t>
    </rPh>
    <rPh sb="125" eb="127">
      <t>ヨキ</t>
    </rPh>
    <rPh sb="138" eb="140">
      <t>ケイエイ</t>
    </rPh>
    <rPh sb="145" eb="147">
      <t>チシキ</t>
    </rPh>
    <rPh sb="147" eb="148">
      <t>トウ</t>
    </rPh>
    <rPh sb="149" eb="150">
      <t>トボ</t>
    </rPh>
    <rPh sb="153" eb="155">
      <t>ホンニン</t>
    </rPh>
    <rPh sb="158" eb="159">
      <t>テン</t>
    </rPh>
    <rPh sb="160" eb="161">
      <t>ツヨ</t>
    </rPh>
    <rPh sb="162" eb="164">
      <t>ジカク</t>
    </rPh>
    <phoneticPr fontId="2"/>
  </si>
  <si>
    <t>妻（35歳）</t>
    <rPh sb="0" eb="1">
      <t>ツマ</t>
    </rPh>
    <rPh sb="4" eb="5">
      <t>サイ</t>
    </rPh>
    <phoneticPr fontId="2"/>
  </si>
  <si>
    <t>長男（小学3年生）</t>
    <rPh sb="0" eb="2">
      <t>チョウナン</t>
    </rPh>
    <rPh sb="3" eb="5">
      <t>ショウガク</t>
    </rPh>
    <rPh sb="6" eb="8">
      <t>ネンセイ</t>
    </rPh>
    <phoneticPr fontId="2"/>
  </si>
  <si>
    <t>長女（小学1年生）</t>
    <rPh sb="0" eb="2">
      <t>チョウジョ</t>
    </rPh>
    <rPh sb="3" eb="5">
      <t>ショウガク</t>
    </rPh>
    <rPh sb="6" eb="8">
      <t>ネンセイ</t>
    </rPh>
    <phoneticPr fontId="2"/>
  </si>
  <si>
    <t>特になし。手作りで良質の洋菓子を、手頃な価格で地元の人に提供することをモットーに長く親しまれてきた。</t>
    <rPh sb="0" eb="1">
      <t>トク</t>
    </rPh>
    <rPh sb="5" eb="7">
      <t>テヅク</t>
    </rPh>
    <rPh sb="9" eb="11">
      <t>リョウシツ</t>
    </rPh>
    <rPh sb="12" eb="15">
      <t>ヨウガシ</t>
    </rPh>
    <rPh sb="17" eb="19">
      <t>テゴロ</t>
    </rPh>
    <rPh sb="20" eb="22">
      <t>カカク</t>
    </rPh>
    <rPh sb="23" eb="25">
      <t>ジモト</t>
    </rPh>
    <rPh sb="26" eb="27">
      <t>ヒト</t>
    </rPh>
    <rPh sb="28" eb="30">
      <t>テイキョウ</t>
    </rPh>
    <rPh sb="40" eb="41">
      <t>ナガ</t>
    </rPh>
    <rPh sb="42" eb="43">
      <t>シタ</t>
    </rPh>
    <phoneticPr fontId="2"/>
  </si>
  <si>
    <t>趣味は釣り、野球観戦（カープファン）、毎週土曜は長男の野球チームでコーチを。明るく人付き合い良好。</t>
    <rPh sb="0" eb="2">
      <t>シュミ</t>
    </rPh>
    <rPh sb="3" eb="4">
      <t>ツ</t>
    </rPh>
    <rPh sb="6" eb="8">
      <t>ヤキュウ</t>
    </rPh>
    <rPh sb="8" eb="10">
      <t>カンセン</t>
    </rPh>
    <rPh sb="19" eb="21">
      <t>マイシュウ</t>
    </rPh>
    <rPh sb="21" eb="23">
      <t>ドヨウ</t>
    </rPh>
    <rPh sb="24" eb="26">
      <t>チョウナン</t>
    </rPh>
    <rPh sb="27" eb="29">
      <t>ヤキュウ</t>
    </rPh>
    <rPh sb="38" eb="39">
      <t>アカ</t>
    </rPh>
    <rPh sb="41" eb="43">
      <t>ヒトヅ</t>
    </rPh>
    <rPh sb="44" eb="45">
      <t>ア</t>
    </rPh>
    <rPh sb="46" eb="48">
      <t>リョウコウ</t>
    </rPh>
    <phoneticPr fontId="2"/>
  </si>
  <si>
    <t>持家（1戸建・S市内）</t>
    <rPh sb="0" eb="2">
      <t>モチヤ</t>
    </rPh>
    <rPh sb="4" eb="6">
      <t>コダテ</t>
    </rPh>
    <rPh sb="8" eb="10">
      <t>シナイ</t>
    </rPh>
    <phoneticPr fontId="2"/>
  </si>
  <si>
    <t>3年前に潰瘍？にて入院歴有</t>
    <rPh sb="1" eb="3">
      <t>ネンマエ</t>
    </rPh>
    <rPh sb="4" eb="6">
      <t>カイヨウ</t>
    </rPh>
    <rPh sb="9" eb="11">
      <t>ニュウイン</t>
    </rPh>
    <rPh sb="11" eb="12">
      <t>レキ</t>
    </rPh>
    <rPh sb="12" eb="13">
      <t>アリ</t>
    </rPh>
    <phoneticPr fontId="2"/>
  </si>
  <si>
    <t>営業</t>
    <rPh sb="0" eb="2">
      <t>エイギョウ</t>
    </rPh>
    <phoneticPr fontId="2"/>
  </si>
  <si>
    <t>本店</t>
    <rPh sb="0" eb="2">
      <t>ホンテン</t>
    </rPh>
    <phoneticPr fontId="2"/>
  </si>
  <si>
    <t>工場</t>
    <rPh sb="0" eb="2">
      <t>コウジョウ</t>
    </rPh>
    <phoneticPr fontId="2"/>
  </si>
  <si>
    <t>支店</t>
    <rPh sb="0" eb="2">
      <t>シテン</t>
    </rPh>
    <phoneticPr fontId="2"/>
  </si>
  <si>
    <t>N県S市・・・・・・・・・・・・・・・・・・・・・・・・・・・・・・・・</t>
    <rPh sb="1" eb="2">
      <t>ケン</t>
    </rPh>
    <rPh sb="3" eb="4">
      <t>シ</t>
    </rPh>
    <phoneticPr fontId="2"/>
  </si>
  <si>
    <t>N県S市・・・・・・・・・・・・・・・・・・・・・・・・・・・・・・・・</t>
    <phoneticPr fontId="2"/>
  </si>
  <si>
    <t>小規模英太（叔父）</t>
    <rPh sb="0" eb="3">
      <t>ショウキボ</t>
    </rPh>
    <rPh sb="3" eb="5">
      <t>エイタ</t>
    </rPh>
    <rPh sb="6" eb="8">
      <t>オジ</t>
    </rPh>
    <phoneticPr fontId="2"/>
  </si>
  <si>
    <t>代表者</t>
    <rPh sb="0" eb="3">
      <t>ダイヒョウシャ</t>
    </rPh>
    <phoneticPr fontId="2"/>
  </si>
  <si>
    <t>賃貸</t>
    <rPh sb="0" eb="2">
      <t>チンタイ</t>
    </rPh>
    <phoneticPr fontId="2"/>
  </si>
  <si>
    <t>管理</t>
    <rPh sb="0" eb="2">
      <t>カンリ</t>
    </rPh>
    <phoneticPr fontId="2"/>
  </si>
  <si>
    <t>工場長</t>
    <rPh sb="0" eb="3">
      <t>コウジョウチョウ</t>
    </rPh>
    <phoneticPr fontId="2"/>
  </si>
  <si>
    <t>小規模　英美</t>
    <rPh sb="0" eb="3">
      <t>ショウキボ</t>
    </rPh>
    <rPh sb="4" eb="6">
      <t>ヒデミ</t>
    </rPh>
    <phoneticPr fontId="2"/>
  </si>
  <si>
    <t>○</t>
    <phoneticPr fontId="2"/>
  </si>
  <si>
    <t>小規模　英子</t>
    <rPh sb="0" eb="3">
      <t>ショウキボ</t>
    </rPh>
    <rPh sb="4" eb="6">
      <t>エイコ</t>
    </rPh>
    <phoneticPr fontId="2"/>
  </si>
  <si>
    <t>中小　太郎</t>
    <rPh sb="0" eb="2">
      <t>チュウショウ</t>
    </rPh>
    <rPh sb="3" eb="5">
      <t>タロウ</t>
    </rPh>
    <phoneticPr fontId="2"/>
  </si>
  <si>
    <t>事業者の実姉・現在は実家にて子供2人と同居</t>
    <rPh sb="0" eb="3">
      <t>ジギョウシャ</t>
    </rPh>
    <rPh sb="4" eb="5">
      <t>ジツ</t>
    </rPh>
    <rPh sb="5" eb="6">
      <t>アネ</t>
    </rPh>
    <rPh sb="7" eb="9">
      <t>ゲンザイ</t>
    </rPh>
    <rPh sb="10" eb="12">
      <t>ジッカ</t>
    </rPh>
    <rPh sb="14" eb="16">
      <t>コドモ</t>
    </rPh>
    <rPh sb="17" eb="18">
      <t>リ</t>
    </rPh>
    <rPh sb="19" eb="21">
      <t>ドウキョ</t>
    </rPh>
    <phoneticPr fontId="2"/>
  </si>
  <si>
    <t>事業者の実妹・今秋に結婚し、退職予定</t>
    <rPh sb="0" eb="3">
      <t>ジギョウシャ</t>
    </rPh>
    <rPh sb="4" eb="5">
      <t>ジツ</t>
    </rPh>
    <rPh sb="5" eb="6">
      <t>イモウト</t>
    </rPh>
    <rPh sb="7" eb="9">
      <t>コンシュウ</t>
    </rPh>
    <rPh sb="10" eb="12">
      <t>ケッコン</t>
    </rPh>
    <rPh sb="14" eb="16">
      <t>タイショク</t>
    </rPh>
    <rPh sb="16" eb="18">
      <t>ヨテイ</t>
    </rPh>
    <phoneticPr fontId="2"/>
  </si>
  <si>
    <t>25年前に大手メーカー退職後、製造責任者として従事</t>
    <rPh sb="2" eb="4">
      <t>ネンマエ</t>
    </rPh>
    <rPh sb="5" eb="7">
      <t>オオテ</t>
    </rPh>
    <rPh sb="11" eb="14">
      <t>タイショクゴ</t>
    </rPh>
    <rPh sb="15" eb="17">
      <t>セイゾウ</t>
    </rPh>
    <rPh sb="17" eb="20">
      <t>セキニンシャ</t>
    </rPh>
    <rPh sb="23" eb="25">
      <t>ジュウジ</t>
    </rPh>
    <phoneticPr fontId="2"/>
  </si>
  <si>
    <t>H○1/3期</t>
    <rPh sb="5" eb="6">
      <t>キ</t>
    </rPh>
    <phoneticPr fontId="2"/>
  </si>
  <si>
    <t>H○2/3期</t>
    <phoneticPr fontId="2"/>
  </si>
  <si>
    <t>H○3/3期</t>
    <phoneticPr fontId="2"/>
  </si>
  <si>
    <t>▲1,127</t>
    <phoneticPr fontId="2"/>
  </si>
  <si>
    <t>・オーブン設備の老朽化について新規購入も考えているが、メイン○○公庫の担当が変わり、あまり新規融資について芳しい反応がない様子</t>
    <rPh sb="5" eb="7">
      <t>セツビ</t>
    </rPh>
    <rPh sb="8" eb="11">
      <t>ロウキュウカ</t>
    </rPh>
    <rPh sb="15" eb="17">
      <t>シンキ</t>
    </rPh>
    <rPh sb="17" eb="19">
      <t>コウニュウ</t>
    </rPh>
    <rPh sb="20" eb="21">
      <t>カンガ</t>
    </rPh>
    <rPh sb="32" eb="34">
      <t>コウコ</t>
    </rPh>
    <rPh sb="35" eb="37">
      <t>タントウ</t>
    </rPh>
    <rPh sb="38" eb="39">
      <t>カ</t>
    </rPh>
    <rPh sb="45" eb="47">
      <t>シンキ</t>
    </rPh>
    <rPh sb="47" eb="49">
      <t>ユウシ</t>
    </rPh>
    <rPh sb="53" eb="54">
      <t>カンバ</t>
    </rPh>
    <rPh sb="56" eb="58">
      <t>ハンノウ</t>
    </rPh>
    <rPh sb="61" eb="63">
      <t>ヨウス</t>
    </rPh>
    <phoneticPr fontId="2"/>
  </si>
  <si>
    <t>○○銀行　○○支店（メイン）</t>
    <phoneticPr fontId="2"/>
  </si>
  <si>
    <t>○○信用金庫　○○支店</t>
    <phoneticPr fontId="2"/>
  </si>
  <si>
    <t>「○○サンド」</t>
    <phoneticPr fontId="2"/>
  </si>
  <si>
    <t>マドレーヌ等焼き菓子</t>
    <rPh sb="5" eb="6">
      <t>トウ</t>
    </rPh>
    <rPh sb="6" eb="7">
      <t>ヤ</t>
    </rPh>
    <rPh sb="8" eb="10">
      <t>ガシ</t>
    </rPh>
    <phoneticPr fontId="2"/>
  </si>
  <si>
    <t>クッキー</t>
    <phoneticPr fontId="2"/>
  </si>
  <si>
    <t>チョコレート菓子</t>
    <rPh sb="6" eb="8">
      <t>ガシ</t>
    </rPh>
    <phoneticPr fontId="2"/>
  </si>
  <si>
    <t>その他</t>
    <rPh sb="2" eb="3">
      <t>タ</t>
    </rPh>
    <phoneticPr fontId="2"/>
  </si>
  <si>
    <t>○○商事、○○食品、○○商店</t>
    <rPh sb="2" eb="4">
      <t>ショウジ</t>
    </rPh>
    <rPh sb="7" eb="9">
      <t>ショクヒン</t>
    </rPh>
    <rPh sb="12" eb="14">
      <t>ショウテン</t>
    </rPh>
    <phoneticPr fontId="2"/>
  </si>
  <si>
    <t>○○商事、○○食品</t>
    <rPh sb="2" eb="4">
      <t>ショウジ</t>
    </rPh>
    <rPh sb="7" eb="9">
      <t>ショクヒン</t>
    </rPh>
    <phoneticPr fontId="2"/>
  </si>
  <si>
    <t>○○商店</t>
    <rPh sb="2" eb="4">
      <t>ショウテン</t>
    </rPh>
    <phoneticPr fontId="2"/>
  </si>
  <si>
    <t>直販・卸20品目、OEM5品目位。店頭での売れ行きにはバラつき有。</t>
    <rPh sb="0" eb="2">
      <t>チョクハン</t>
    </rPh>
    <rPh sb="3" eb="4">
      <t>オロシ</t>
    </rPh>
    <rPh sb="6" eb="8">
      <t>ヒンモク</t>
    </rPh>
    <rPh sb="13" eb="15">
      <t>ヒンモク</t>
    </rPh>
    <rPh sb="15" eb="16">
      <t>クライ</t>
    </rPh>
    <rPh sb="17" eb="19">
      <t>テントウ</t>
    </rPh>
    <rPh sb="21" eb="22">
      <t>ウ</t>
    </rPh>
    <rPh sb="23" eb="24">
      <t>ユ</t>
    </rPh>
    <rPh sb="31" eb="32">
      <t>アリ</t>
    </rPh>
    <phoneticPr fontId="2"/>
  </si>
  <si>
    <t>1個100円～250円程度。地元知名度はそこそこで値頃感有。</t>
    <rPh sb="1" eb="2">
      <t>コ</t>
    </rPh>
    <rPh sb="5" eb="6">
      <t>エン</t>
    </rPh>
    <rPh sb="10" eb="11">
      <t>エン</t>
    </rPh>
    <rPh sb="11" eb="13">
      <t>テイド</t>
    </rPh>
    <rPh sb="14" eb="16">
      <t>ジモト</t>
    </rPh>
    <rPh sb="16" eb="19">
      <t>チメイド</t>
    </rPh>
    <rPh sb="25" eb="28">
      <t>ネゴロカン</t>
    </rPh>
    <rPh sb="28" eb="29">
      <t>アリ</t>
    </rPh>
    <phoneticPr fontId="2"/>
  </si>
  <si>
    <t>本店は駅前商店街の好立地。支店は大通りだが通行量は時間帯による。</t>
    <rPh sb="0" eb="2">
      <t>ホンテン</t>
    </rPh>
    <rPh sb="3" eb="5">
      <t>エキマエ</t>
    </rPh>
    <rPh sb="5" eb="8">
      <t>ショウテンガイ</t>
    </rPh>
    <rPh sb="9" eb="12">
      <t>コウリッチ</t>
    </rPh>
    <rPh sb="13" eb="15">
      <t>シテン</t>
    </rPh>
    <rPh sb="16" eb="18">
      <t>オオドオ</t>
    </rPh>
    <rPh sb="21" eb="24">
      <t>ツウコウリョウ</t>
    </rPh>
    <rPh sb="25" eb="28">
      <t>ジカンタイ</t>
    </rPh>
    <phoneticPr fontId="2"/>
  </si>
  <si>
    <t>商店街のキャンペーン程度。卸・OEM先に営業は特に行っていない。楽○市場のHPあり。</t>
    <rPh sb="0" eb="3">
      <t>ショウテンガイ</t>
    </rPh>
    <rPh sb="10" eb="12">
      <t>テイド</t>
    </rPh>
    <rPh sb="13" eb="14">
      <t>オロシ</t>
    </rPh>
    <rPh sb="18" eb="19">
      <t>サキ</t>
    </rPh>
    <rPh sb="20" eb="22">
      <t>エイギョウ</t>
    </rPh>
    <rPh sb="23" eb="24">
      <t>トク</t>
    </rPh>
    <rPh sb="25" eb="26">
      <t>オコナ</t>
    </rPh>
    <rPh sb="32" eb="33">
      <t>ラク</t>
    </rPh>
    <rPh sb="34" eb="36">
      <t>イチバ</t>
    </rPh>
    <phoneticPr fontId="2"/>
  </si>
  <si>
    <t>店頭販売（地元個人客）</t>
    <rPh sb="0" eb="2">
      <t>テントウ</t>
    </rPh>
    <rPh sb="2" eb="4">
      <t>ハンバイ</t>
    </rPh>
    <rPh sb="5" eb="7">
      <t>ジモト</t>
    </rPh>
    <rPh sb="7" eb="10">
      <t>コジンキャク</t>
    </rPh>
    <phoneticPr fontId="2"/>
  </si>
  <si>
    <t>卸売販売（県内百貨店、駅、空港等）</t>
    <rPh sb="0" eb="2">
      <t>オロシウリ</t>
    </rPh>
    <rPh sb="2" eb="4">
      <t>ハンバイ</t>
    </rPh>
    <rPh sb="5" eb="7">
      <t>ケンナイ</t>
    </rPh>
    <rPh sb="7" eb="10">
      <t>ヒャッカテン</t>
    </rPh>
    <rPh sb="11" eb="12">
      <t>エキ</t>
    </rPh>
    <rPh sb="13" eb="15">
      <t>クウコウ</t>
    </rPh>
    <rPh sb="15" eb="16">
      <t>トウ</t>
    </rPh>
    <phoneticPr fontId="2"/>
  </si>
  <si>
    <t>OEM販売（九州圏内の個人客？）</t>
    <rPh sb="3" eb="5">
      <t>ハンバイ</t>
    </rPh>
    <rPh sb="6" eb="8">
      <t>キュウシュウ</t>
    </rPh>
    <rPh sb="8" eb="10">
      <t>ケンナイ</t>
    </rPh>
    <rPh sb="11" eb="14">
      <t>コジンキャク</t>
    </rPh>
    <phoneticPr fontId="2"/>
  </si>
  <si>
    <t>通販（不明）</t>
    <rPh sb="0" eb="2">
      <t>ツウハン</t>
    </rPh>
    <rPh sb="3" eb="5">
      <t>フメイ</t>
    </rPh>
    <phoneticPr fontId="2"/>
  </si>
  <si>
    <t>本店・支店及び工場直販</t>
    <rPh sb="0" eb="2">
      <t>ホンテン</t>
    </rPh>
    <rPh sb="3" eb="5">
      <t>シテン</t>
    </rPh>
    <rPh sb="5" eb="6">
      <t>オヨ</t>
    </rPh>
    <rPh sb="7" eb="9">
      <t>コウジョウ</t>
    </rPh>
    <rPh sb="9" eb="11">
      <t>チョクハン</t>
    </rPh>
    <phoneticPr fontId="2"/>
  </si>
  <si>
    <t>圏内問屋数社を経由</t>
    <rPh sb="0" eb="2">
      <t>ケンナイ</t>
    </rPh>
    <rPh sb="2" eb="4">
      <t>トンヤ</t>
    </rPh>
    <rPh sb="4" eb="6">
      <t>スウシャ</t>
    </rPh>
    <rPh sb="7" eb="9">
      <t>ケイユ</t>
    </rPh>
    <phoneticPr fontId="2"/>
  </si>
  <si>
    <t>○○フード、○○製菓OEM</t>
    <rPh sb="8" eb="10">
      <t>セイカ</t>
    </rPh>
    <phoneticPr fontId="2"/>
  </si>
  <si>
    <t>楽○市場</t>
    <rPh sb="0" eb="1">
      <t>ラク</t>
    </rPh>
    <rPh sb="2" eb="4">
      <t>イチバ</t>
    </rPh>
    <phoneticPr fontId="2"/>
  </si>
  <si>
    <t>直販は地元個人客。古くからのシニア層が多い（若年層には？直販以外は不明）</t>
    <rPh sb="0" eb="2">
      <t>チョクハン</t>
    </rPh>
    <rPh sb="3" eb="5">
      <t>ジモト</t>
    </rPh>
    <rPh sb="5" eb="8">
      <t>コジンキャク</t>
    </rPh>
    <rPh sb="9" eb="10">
      <t>フル</t>
    </rPh>
    <rPh sb="17" eb="18">
      <t>ソウ</t>
    </rPh>
    <rPh sb="19" eb="20">
      <t>オオ</t>
    </rPh>
    <rPh sb="22" eb="24">
      <t>ジャクネン</t>
    </rPh>
    <rPh sb="24" eb="25">
      <t>ソウ</t>
    </rPh>
    <rPh sb="28" eb="30">
      <t>チョクハン</t>
    </rPh>
    <rPh sb="30" eb="32">
      <t>イガイ</t>
    </rPh>
    <rPh sb="33" eb="35">
      <t>フメイ</t>
    </rPh>
    <phoneticPr fontId="2"/>
  </si>
  <si>
    <t>市内および県内客が大半。土産客、通販客の割合少なく、エリアは不明。</t>
    <rPh sb="0" eb="2">
      <t>シナイ</t>
    </rPh>
    <rPh sb="5" eb="7">
      <t>ケンナイ</t>
    </rPh>
    <rPh sb="7" eb="8">
      <t>キャク</t>
    </rPh>
    <rPh sb="9" eb="11">
      <t>タイハン</t>
    </rPh>
    <rPh sb="12" eb="14">
      <t>ミヤゲ</t>
    </rPh>
    <rPh sb="14" eb="15">
      <t>キャク</t>
    </rPh>
    <rPh sb="16" eb="18">
      <t>ツウハン</t>
    </rPh>
    <rPh sb="18" eb="19">
      <t>キャク</t>
    </rPh>
    <rPh sb="20" eb="22">
      <t>ワリアイ</t>
    </rPh>
    <rPh sb="22" eb="23">
      <t>スク</t>
    </rPh>
    <rPh sb="30" eb="32">
      <t>フメイ</t>
    </rPh>
    <phoneticPr fontId="2"/>
  </si>
  <si>
    <t>手作り感と手ごろな価格が、地元の常連客に好まれている理由か？</t>
    <rPh sb="0" eb="2">
      <t>テヅク</t>
    </rPh>
    <rPh sb="3" eb="4">
      <t>カン</t>
    </rPh>
    <rPh sb="5" eb="6">
      <t>テ</t>
    </rPh>
    <rPh sb="9" eb="11">
      <t>カカク</t>
    </rPh>
    <rPh sb="13" eb="15">
      <t>ジモト</t>
    </rPh>
    <rPh sb="16" eb="19">
      <t>ジョウレンキャク</t>
    </rPh>
    <rPh sb="20" eb="21">
      <t>コノ</t>
    </rPh>
    <rPh sb="26" eb="28">
      <t>リユウ</t>
    </rPh>
    <phoneticPr fontId="2"/>
  </si>
  <si>
    <t>地元知名度は相当高いが、県外にはほとんど知られていないレベル。</t>
    <rPh sb="0" eb="2">
      <t>ジモト</t>
    </rPh>
    <rPh sb="2" eb="5">
      <t>チメイド</t>
    </rPh>
    <rPh sb="6" eb="8">
      <t>ソウトウ</t>
    </rPh>
    <rPh sb="8" eb="9">
      <t>タカ</t>
    </rPh>
    <rPh sb="12" eb="14">
      <t>ケンガイ</t>
    </rPh>
    <rPh sb="20" eb="21">
      <t>シ</t>
    </rPh>
    <phoneticPr fontId="2"/>
  </si>
  <si>
    <t>○○洋菓子店</t>
    <rPh sb="2" eb="5">
      <t>ヨウガシ</t>
    </rPh>
    <rPh sb="5" eb="6">
      <t>テン</t>
    </rPh>
    <phoneticPr fontId="2"/>
  </si>
  <si>
    <t>○○和菓子店</t>
    <rPh sb="2" eb="5">
      <t>ワガシ</t>
    </rPh>
    <rPh sb="5" eb="6">
      <t>テン</t>
    </rPh>
    <phoneticPr fontId="2"/>
  </si>
  <si>
    <t>○○製菓</t>
    <rPh sb="2" eb="4">
      <t>セイカ</t>
    </rPh>
    <phoneticPr fontId="2"/>
  </si>
  <si>
    <t>・ 他（誕生日DM等の販促　　　）</t>
    <rPh sb="2" eb="3">
      <t>ホカ</t>
    </rPh>
    <rPh sb="4" eb="6">
      <t>タンジョウ</t>
    </rPh>
    <rPh sb="6" eb="7">
      <t>ビ</t>
    </rPh>
    <rPh sb="9" eb="10">
      <t>トウ</t>
    </rPh>
    <rPh sb="11" eb="13">
      <t>ハンソク</t>
    </rPh>
    <phoneticPr fontId="39"/>
  </si>
  <si>
    <t>若い女性客、世帯層</t>
    <rPh sb="0" eb="1">
      <t>ワカ</t>
    </rPh>
    <rPh sb="2" eb="5">
      <t>ジョセイキャク</t>
    </rPh>
    <rPh sb="6" eb="8">
      <t>セタイ</t>
    </rPh>
    <rPh sb="8" eb="9">
      <t>ソウ</t>
    </rPh>
    <phoneticPr fontId="2"/>
  </si>
  <si>
    <t>シニア層</t>
    <rPh sb="3" eb="4">
      <t>ソウ</t>
    </rPh>
    <phoneticPr fontId="2"/>
  </si>
  <si>
    <t>各種小売店</t>
    <rPh sb="0" eb="2">
      <t>カクシュ</t>
    </rPh>
    <rPh sb="2" eb="4">
      <t>コウリ</t>
    </rPh>
    <rPh sb="4" eb="5">
      <t>テン</t>
    </rPh>
    <phoneticPr fontId="2"/>
  </si>
  <si>
    <t>（富士総研レポート：「プチ贅沢とプチ土産～裾野広がる国内スイーツ市場」より）
・スイーツの小売市場ではコンビニの積極展開が続いており、最近はチルド和菓子が注目商品として話題に上っている他、クリスマスケーキ、ひなまつりケーキ等のイベント物でも伸ばしている。反面、個店はカップケーキ、プリン、シュー等がコンビニへの流出により苦戦。
・駅ナカ、駅ビルや空港、高速道路等での土産需要が高まっている。出張先や旅行先が判りやすい、地元の明記や特産物使用モノの需要が伸びている。「ここでしか買えない」と希少性を訴求したものが好まれている。
・駅ナカ・駅ビルでは土産以外にも帰宅通勤者や休日のファミリー層の自家消費を狙った出店が見られる。施設数の増加で市場も拡大傾向。</t>
    <rPh sb="1" eb="3">
      <t>フジ</t>
    </rPh>
    <rPh sb="3" eb="5">
      <t>ソウケン</t>
    </rPh>
    <rPh sb="13" eb="15">
      <t>ゼイタク</t>
    </rPh>
    <rPh sb="18" eb="20">
      <t>ミヤゲ</t>
    </rPh>
    <rPh sb="21" eb="23">
      <t>スソノ</t>
    </rPh>
    <rPh sb="23" eb="24">
      <t>ヒロ</t>
    </rPh>
    <rPh sb="26" eb="28">
      <t>コクナイ</t>
    </rPh>
    <rPh sb="32" eb="34">
      <t>シジョウ</t>
    </rPh>
    <rPh sb="46" eb="48">
      <t>コウリ</t>
    </rPh>
    <rPh sb="48" eb="50">
      <t>シジョウ</t>
    </rPh>
    <rPh sb="57" eb="59">
      <t>セッキョク</t>
    </rPh>
    <rPh sb="59" eb="61">
      <t>テンカイ</t>
    </rPh>
    <rPh sb="62" eb="63">
      <t>ツヅ</t>
    </rPh>
    <rPh sb="68" eb="70">
      <t>サイキン</t>
    </rPh>
    <rPh sb="74" eb="77">
      <t>ワガシ</t>
    </rPh>
    <rPh sb="78" eb="80">
      <t>チュウモク</t>
    </rPh>
    <rPh sb="80" eb="82">
      <t>ショウヒン</t>
    </rPh>
    <rPh sb="85" eb="87">
      <t>ワダイ</t>
    </rPh>
    <rPh sb="88" eb="89">
      <t>ノボ</t>
    </rPh>
    <rPh sb="93" eb="94">
      <t>ホカ</t>
    </rPh>
    <rPh sb="112" eb="113">
      <t>トウ</t>
    </rPh>
    <rPh sb="118" eb="119">
      <t>モノ</t>
    </rPh>
    <rPh sb="121" eb="122">
      <t>ノ</t>
    </rPh>
    <rPh sb="128" eb="130">
      <t>ハンメン</t>
    </rPh>
    <rPh sb="131" eb="133">
      <t>コテン</t>
    </rPh>
    <rPh sb="148" eb="149">
      <t>トウ</t>
    </rPh>
    <rPh sb="156" eb="158">
      <t>リュウシュツ</t>
    </rPh>
    <rPh sb="161" eb="163">
      <t>クセン</t>
    </rPh>
    <rPh sb="167" eb="168">
      <t>エキ</t>
    </rPh>
    <rPh sb="171" eb="172">
      <t>エキ</t>
    </rPh>
    <rPh sb="175" eb="177">
      <t>クウコウ</t>
    </rPh>
    <rPh sb="178" eb="180">
      <t>コウソク</t>
    </rPh>
    <rPh sb="180" eb="182">
      <t>ドウロ</t>
    </rPh>
    <rPh sb="182" eb="183">
      <t>トウ</t>
    </rPh>
    <rPh sb="185" eb="187">
      <t>ミヤゲ</t>
    </rPh>
    <rPh sb="187" eb="189">
      <t>ジュヨウ</t>
    </rPh>
    <rPh sb="190" eb="191">
      <t>タカ</t>
    </rPh>
    <rPh sb="197" eb="199">
      <t>シュッチョウ</t>
    </rPh>
    <rPh sb="199" eb="200">
      <t>サキ</t>
    </rPh>
    <rPh sb="201" eb="203">
      <t>リョコウ</t>
    </rPh>
    <rPh sb="203" eb="204">
      <t>サキ</t>
    </rPh>
    <rPh sb="205" eb="206">
      <t>ワカ</t>
    </rPh>
    <rPh sb="211" eb="213">
      <t>ジモト</t>
    </rPh>
    <rPh sb="214" eb="216">
      <t>メイキ</t>
    </rPh>
    <rPh sb="217" eb="220">
      <t>トクサンブツ</t>
    </rPh>
    <rPh sb="220" eb="222">
      <t>シヨウ</t>
    </rPh>
    <rPh sb="225" eb="227">
      <t>ジュヨウ</t>
    </rPh>
    <rPh sb="228" eb="229">
      <t>ノ</t>
    </rPh>
    <rPh sb="240" eb="241">
      <t>カ</t>
    </rPh>
    <rPh sb="246" eb="249">
      <t>キショウセイ</t>
    </rPh>
    <rPh sb="250" eb="252">
      <t>ソキュウ</t>
    </rPh>
    <rPh sb="257" eb="258">
      <t>コノ</t>
    </rPh>
    <rPh sb="267" eb="268">
      <t>エキ</t>
    </rPh>
    <rPh sb="271" eb="272">
      <t>エキ</t>
    </rPh>
    <rPh sb="276" eb="278">
      <t>ミヤゲ</t>
    </rPh>
    <rPh sb="278" eb="280">
      <t>イガイ</t>
    </rPh>
    <rPh sb="282" eb="284">
      <t>キタク</t>
    </rPh>
    <rPh sb="284" eb="287">
      <t>ツウキンシャ</t>
    </rPh>
    <rPh sb="288" eb="290">
      <t>キュウジツ</t>
    </rPh>
    <rPh sb="296" eb="297">
      <t>ソウ</t>
    </rPh>
    <rPh sb="298" eb="300">
      <t>ジカ</t>
    </rPh>
    <rPh sb="300" eb="302">
      <t>ショウヒ</t>
    </rPh>
    <rPh sb="303" eb="304">
      <t>ネラ</t>
    </rPh>
    <rPh sb="306" eb="308">
      <t>シュッテン</t>
    </rPh>
    <rPh sb="309" eb="310">
      <t>ミ</t>
    </rPh>
    <rPh sb="314" eb="317">
      <t>シセツスウ</t>
    </rPh>
    <rPh sb="318" eb="320">
      <t>ゾウカ</t>
    </rPh>
    <rPh sb="321" eb="323">
      <t>シジョウ</t>
    </rPh>
    <rPh sb="324" eb="326">
      <t>カクダイ</t>
    </rPh>
    <rPh sb="326" eb="328">
      <t>ケイコウ</t>
    </rPh>
    <phoneticPr fontId="2"/>
  </si>
  <si>
    <t>H1期</t>
    <rPh sb="2" eb="3">
      <t>キ</t>
    </rPh>
    <phoneticPr fontId="2"/>
  </si>
  <si>
    <t>H2期</t>
    <rPh sb="2" eb="3">
      <t>キ</t>
    </rPh>
    <phoneticPr fontId="2"/>
  </si>
  <si>
    <t>H3期</t>
    <rPh sb="2" eb="3">
      <t>キ</t>
    </rPh>
    <phoneticPr fontId="2"/>
  </si>
  <si>
    <t>○○小売業</t>
    <rPh sb="2" eb="5">
      <t>コウリギョウ</t>
    </rPh>
    <phoneticPr fontId="2"/>
  </si>
  <si>
    <t>小規模菓子店</t>
    <phoneticPr fontId="2"/>
  </si>
  <si>
    <t>小規模菓子店</t>
    <phoneticPr fontId="2"/>
  </si>
  <si>
    <t>地元産の食材（ゆず等）を使った創作洋菓子を、引き続き地域のお客様に日常的に楽しんでいただけるお菓子として愛されるとともに、○県発の地域の名産品として、観光客をはじめ全国のお客様にも提供していきたい。</t>
    <rPh sb="0" eb="3">
      <t>ジモトサン</t>
    </rPh>
    <rPh sb="4" eb="6">
      <t>ショクザイ</t>
    </rPh>
    <rPh sb="9" eb="10">
      <t>トウ</t>
    </rPh>
    <rPh sb="12" eb="13">
      <t>ツカ</t>
    </rPh>
    <rPh sb="15" eb="17">
      <t>ソウサク</t>
    </rPh>
    <rPh sb="17" eb="20">
      <t>ヨウガシ</t>
    </rPh>
    <rPh sb="22" eb="23">
      <t>ヒ</t>
    </rPh>
    <rPh sb="24" eb="25">
      <t>ツヅ</t>
    </rPh>
    <rPh sb="26" eb="28">
      <t>チイキ</t>
    </rPh>
    <rPh sb="30" eb="32">
      <t>キャクサマ</t>
    </rPh>
    <rPh sb="33" eb="36">
      <t>ニチジョウテキ</t>
    </rPh>
    <rPh sb="37" eb="38">
      <t>タノ</t>
    </rPh>
    <rPh sb="47" eb="49">
      <t>カシ</t>
    </rPh>
    <rPh sb="52" eb="53">
      <t>アイ</t>
    </rPh>
    <rPh sb="62" eb="63">
      <t>ケン</t>
    </rPh>
    <rPh sb="63" eb="64">
      <t>ハツ</t>
    </rPh>
    <rPh sb="65" eb="67">
      <t>チイキ</t>
    </rPh>
    <rPh sb="68" eb="70">
      <t>メイサン</t>
    </rPh>
    <rPh sb="70" eb="71">
      <t>ヒン</t>
    </rPh>
    <rPh sb="75" eb="78">
      <t>カンコウキャク</t>
    </rPh>
    <rPh sb="82" eb="84">
      <t>ゼンコク</t>
    </rPh>
    <rPh sb="86" eb="88">
      <t>キャクサマ</t>
    </rPh>
    <rPh sb="90" eb="92">
      <t>テイキョウ</t>
    </rPh>
    <phoneticPr fontId="2"/>
  </si>
  <si>
    <t>売上高を今の25,000千円から30,000千円の大台までアップさせたい。
地元だけでなく、「○県といえばお菓子の○○」と知られるようなお菓子を作り、自社を地元ブランドとして広く知ってもらえるような存在を目指したい。</t>
    <rPh sb="0" eb="2">
      <t>ウリアゲ</t>
    </rPh>
    <rPh sb="2" eb="3">
      <t>ダカ</t>
    </rPh>
    <rPh sb="4" eb="5">
      <t>イマ</t>
    </rPh>
    <rPh sb="12" eb="13">
      <t>セン</t>
    </rPh>
    <rPh sb="13" eb="14">
      <t>エン</t>
    </rPh>
    <rPh sb="22" eb="24">
      <t>センエン</t>
    </rPh>
    <rPh sb="25" eb="27">
      <t>オオダイ</t>
    </rPh>
    <rPh sb="38" eb="40">
      <t>ジモト</t>
    </rPh>
    <rPh sb="48" eb="49">
      <t>ケン</t>
    </rPh>
    <rPh sb="54" eb="56">
      <t>カシ</t>
    </rPh>
    <rPh sb="61" eb="62">
      <t>シ</t>
    </rPh>
    <rPh sb="69" eb="71">
      <t>カシ</t>
    </rPh>
    <rPh sb="72" eb="73">
      <t>ツク</t>
    </rPh>
    <rPh sb="75" eb="77">
      <t>ジシャ</t>
    </rPh>
    <rPh sb="78" eb="80">
      <t>ジモト</t>
    </rPh>
    <rPh sb="87" eb="88">
      <t>ヒロ</t>
    </rPh>
    <rPh sb="89" eb="90">
      <t>シ</t>
    </rPh>
    <rPh sb="99" eb="101">
      <t>ソンザイ</t>
    </rPh>
    <rPh sb="102" eb="104">
      <t>メザ</t>
    </rPh>
    <phoneticPr fontId="2"/>
  </si>
  <si>
    <t>・全国のお客様にＰＲできるＨＰと、それを通じた通販事業を立ち上げたい。
・観光客にも地元名産として認知、定着するような新製品を開発、販売したい。</t>
    <rPh sb="1" eb="3">
      <t>ゼンコク</t>
    </rPh>
    <rPh sb="5" eb="7">
      <t>キャクサマ</t>
    </rPh>
    <rPh sb="20" eb="21">
      <t>ツウ</t>
    </rPh>
    <rPh sb="23" eb="25">
      <t>ツウハン</t>
    </rPh>
    <rPh sb="25" eb="27">
      <t>ジギョウ</t>
    </rPh>
    <rPh sb="28" eb="29">
      <t>タ</t>
    </rPh>
    <rPh sb="30" eb="31">
      <t>ア</t>
    </rPh>
    <rPh sb="37" eb="40">
      <t>カンコウキャク</t>
    </rPh>
    <rPh sb="42" eb="44">
      <t>ジモト</t>
    </rPh>
    <rPh sb="44" eb="46">
      <t>メイサン</t>
    </rPh>
    <rPh sb="49" eb="51">
      <t>ニンチ</t>
    </rPh>
    <rPh sb="52" eb="54">
      <t>テイチャク</t>
    </rPh>
    <rPh sb="59" eb="62">
      <t>シンセイヒン</t>
    </rPh>
    <rPh sb="63" eb="65">
      <t>カイハツ</t>
    </rPh>
    <rPh sb="66" eb="68">
      <t>ハンバイ</t>
    </rPh>
    <phoneticPr fontId="2"/>
  </si>
  <si>
    <t>来店
シニア</t>
    <rPh sb="0" eb="2">
      <t>ライテン</t>
    </rPh>
    <phoneticPr fontId="2"/>
  </si>
  <si>
    <t>来店
ファミリー</t>
    <rPh sb="0" eb="2">
      <t>ライテン</t>
    </rPh>
    <phoneticPr fontId="2"/>
  </si>
  <si>
    <t>百貨店等
シニア</t>
    <rPh sb="0" eb="3">
      <t>ヒャッカテン</t>
    </rPh>
    <rPh sb="3" eb="4">
      <t>トウ</t>
    </rPh>
    <phoneticPr fontId="2"/>
  </si>
  <si>
    <t>百貨店等
ファミリー</t>
    <rPh sb="0" eb="3">
      <t>ヒャッカテン</t>
    </rPh>
    <rPh sb="3" eb="4">
      <t>トウ</t>
    </rPh>
    <phoneticPr fontId="2"/>
  </si>
  <si>
    <t>広域通販</t>
    <rPh sb="0" eb="2">
      <t>コウイキ</t>
    </rPh>
    <rPh sb="2" eb="4">
      <t>ツウハン</t>
    </rPh>
    <phoneticPr fontId="2"/>
  </si>
  <si>
    <t>観光客</t>
    <rPh sb="0" eb="3">
      <t>カンコウキャク</t>
    </rPh>
    <phoneticPr fontId="2"/>
  </si>
  <si>
    <t>洋焼き菓子</t>
    <rPh sb="0" eb="1">
      <t>ヨウ</t>
    </rPh>
    <rPh sb="1" eb="2">
      <t>ヤ</t>
    </rPh>
    <rPh sb="3" eb="5">
      <t>ガシ</t>
    </rPh>
    <phoneticPr fontId="2"/>
  </si>
  <si>
    <t>創作洋菓子</t>
    <rPh sb="0" eb="2">
      <t>ソウサク</t>
    </rPh>
    <rPh sb="2" eb="5">
      <t>ヨウガシ</t>
    </rPh>
    <phoneticPr fontId="2"/>
  </si>
  <si>
    <t>洋生菓子</t>
    <rPh sb="0" eb="1">
      <t>ヨウ</t>
    </rPh>
    <rPh sb="1" eb="4">
      <t>ナマガシ</t>
    </rPh>
    <phoneticPr fontId="2"/>
  </si>
  <si>
    <t>クッキー類</t>
    <rPh sb="4" eb="5">
      <t>ルイ</t>
    </rPh>
    <phoneticPr fontId="2"/>
  </si>
  <si>
    <t>○</t>
    <phoneticPr fontId="2"/>
  </si>
  <si>
    <t>△</t>
    <phoneticPr fontId="2"/>
  </si>
  <si>
    <t>売り込み？</t>
    <rPh sb="0" eb="1">
      <t>ウ</t>
    </rPh>
    <rPh sb="2" eb="3">
      <t>コ</t>
    </rPh>
    <phoneticPr fontId="2"/>
  </si>
  <si>
    <t>既存商品</t>
    <rPh sb="0" eb="2">
      <t>キゾン</t>
    </rPh>
    <rPh sb="2" eb="4">
      <t>ショウヒン</t>
    </rPh>
    <phoneticPr fontId="2"/>
  </si>
  <si>
    <t>？</t>
    <phoneticPr fontId="2"/>
  </si>
  <si>
    <t>新製品？</t>
    <rPh sb="0" eb="3">
      <t>シンセイヒン</t>
    </rPh>
    <phoneticPr fontId="2"/>
  </si>
  <si>
    <t>顧客</t>
  </si>
  <si>
    <t>○○地区への新規代理店開拓、受注拡大</t>
    <rPh sb="2" eb="4">
      <t>チク</t>
    </rPh>
    <rPh sb="6" eb="8">
      <t>シンキ</t>
    </rPh>
    <rPh sb="8" eb="11">
      <t>ダイリテン</t>
    </rPh>
    <rPh sb="11" eb="13">
      <t>カイタク</t>
    </rPh>
    <rPh sb="14" eb="16">
      <t>ジュチュウ</t>
    </rPh>
    <rPh sb="16" eb="18">
      <t>カクダイ</t>
    </rPh>
    <phoneticPr fontId="2"/>
  </si>
  <si>
    <t>エリア外顧客へのアプローチ</t>
    <rPh sb="3" eb="4">
      <t>ガイ</t>
    </rPh>
    <rPh sb="4" eb="6">
      <t>コキャク</t>
    </rPh>
    <phoneticPr fontId="2"/>
  </si>
  <si>
    <t>商品（製品）</t>
  </si>
  <si>
    <t>高品質新商品の展開</t>
    <rPh sb="0" eb="3">
      <t>コウヒンシツ</t>
    </rPh>
    <rPh sb="3" eb="6">
      <t>シンショウヒン</t>
    </rPh>
    <rPh sb="7" eb="9">
      <t>テンカイ</t>
    </rPh>
    <phoneticPr fontId="2"/>
  </si>
  <si>
    <t>不採算商品の撤退</t>
    <rPh sb="0" eb="3">
      <t>フサイサン</t>
    </rPh>
    <rPh sb="3" eb="5">
      <t>ショウヒン</t>
    </rPh>
    <rPh sb="6" eb="8">
      <t>テッタイ</t>
    </rPh>
    <phoneticPr fontId="2"/>
  </si>
  <si>
    <t>販売方法</t>
  </si>
  <si>
    <t>新規客へのＤＭ販促開始</t>
    <rPh sb="0" eb="2">
      <t>シンキ</t>
    </rPh>
    <rPh sb="2" eb="3">
      <t>キャク</t>
    </rPh>
    <rPh sb="7" eb="9">
      <t>ハンソク</t>
    </rPh>
    <rPh sb="9" eb="11">
      <t>カイシ</t>
    </rPh>
    <phoneticPr fontId="2"/>
  </si>
  <si>
    <t>ＨＰによるＰＲ・受注獲得</t>
    <rPh sb="8" eb="10">
      <t>ジュチュウ</t>
    </rPh>
    <rPh sb="10" eb="12">
      <t>カクトク</t>
    </rPh>
    <phoneticPr fontId="2"/>
  </si>
  <si>
    <t>仕入（製造）</t>
  </si>
  <si>
    <t>在庫ロスの低減</t>
    <rPh sb="0" eb="2">
      <t>ザイコ</t>
    </rPh>
    <rPh sb="5" eb="7">
      <t>テイゲン</t>
    </rPh>
    <phoneticPr fontId="2"/>
  </si>
  <si>
    <t>その他管理</t>
  </si>
  <si>
    <t>商品別の月次採算の把握</t>
    <rPh sb="0" eb="2">
      <t>ショウヒン</t>
    </rPh>
    <rPh sb="2" eb="3">
      <t>ベツ</t>
    </rPh>
    <rPh sb="4" eb="6">
      <t>ゲツジ</t>
    </rPh>
    <rPh sb="6" eb="8">
      <t>サイサン</t>
    </rPh>
    <rPh sb="9" eb="11">
      <t>ハアク</t>
    </rPh>
    <phoneticPr fontId="2"/>
  </si>
  <si>
    <t>◎</t>
  </si>
  <si>
    <t>○</t>
  </si>
  <si>
    <t>△</t>
  </si>
  <si>
    <t>△</t>
    <phoneticPr fontId="2"/>
  </si>
  <si>
    <t>目標期：H3期</t>
    <rPh sb="0" eb="2">
      <t>モクヒョウ</t>
    </rPh>
    <rPh sb="2" eb="3">
      <t>キ</t>
    </rPh>
    <rPh sb="6" eb="7">
      <t>キ</t>
    </rPh>
    <phoneticPr fontId="2"/>
  </si>
  <si>
    <t>「○○サンド」</t>
    <phoneticPr fontId="2"/>
  </si>
  <si>
    <t>マドレーヌ等</t>
    <rPh sb="5" eb="6">
      <t>トウ</t>
    </rPh>
    <phoneticPr fontId="2"/>
  </si>
  <si>
    <t>クッキー</t>
    <phoneticPr fontId="2"/>
  </si>
  <si>
    <t>チョコレート菓子</t>
    <rPh sb="6" eb="8">
      <t>カシ</t>
    </rPh>
    <phoneticPr fontId="2"/>
  </si>
  <si>
    <t>その他</t>
    <rPh sb="2" eb="3">
      <t>タ</t>
    </rPh>
    <phoneticPr fontId="2"/>
  </si>
  <si>
    <t>・平成○年度（３期後）までに、地域外の販路および新規顧客開拓を図ることによる売上の拡大、加えて原価・コスト低減に取り組むことで、ＣＦの○百万円の増加を目指す。その効果として借入返済負担の軽減（債務償還年数１０年未満）を図る。
・計画３期目での売上高○千万円、当期利益○百万円を目標とする。</t>
    <rPh sb="1" eb="3">
      <t>ヘイセイ</t>
    </rPh>
    <rPh sb="4" eb="6">
      <t>ネンド</t>
    </rPh>
    <rPh sb="8" eb="9">
      <t>キ</t>
    </rPh>
    <rPh sb="9" eb="10">
      <t>ゴ</t>
    </rPh>
    <rPh sb="15" eb="17">
      <t>チイキ</t>
    </rPh>
    <rPh sb="17" eb="18">
      <t>ガイ</t>
    </rPh>
    <rPh sb="19" eb="21">
      <t>ハンロ</t>
    </rPh>
    <rPh sb="24" eb="26">
      <t>シンキ</t>
    </rPh>
    <rPh sb="26" eb="28">
      <t>コキャク</t>
    </rPh>
    <rPh sb="28" eb="30">
      <t>カイタク</t>
    </rPh>
    <rPh sb="31" eb="32">
      <t>ハカ</t>
    </rPh>
    <rPh sb="38" eb="40">
      <t>ウリアゲ</t>
    </rPh>
    <rPh sb="41" eb="43">
      <t>カクダイ</t>
    </rPh>
    <rPh sb="44" eb="45">
      <t>クワ</t>
    </rPh>
    <rPh sb="47" eb="49">
      <t>ゲンカ</t>
    </rPh>
    <rPh sb="53" eb="55">
      <t>テイゲン</t>
    </rPh>
    <rPh sb="56" eb="57">
      <t>ト</t>
    </rPh>
    <rPh sb="58" eb="59">
      <t>ク</t>
    </rPh>
    <rPh sb="68" eb="71">
      <t>ヒャクマンエン</t>
    </rPh>
    <rPh sb="72" eb="74">
      <t>ゾウカ</t>
    </rPh>
    <rPh sb="75" eb="77">
      <t>メザ</t>
    </rPh>
    <rPh sb="81" eb="83">
      <t>コウカ</t>
    </rPh>
    <rPh sb="86" eb="88">
      <t>カリイレ</t>
    </rPh>
    <rPh sb="88" eb="90">
      <t>ヘンサイ</t>
    </rPh>
    <rPh sb="90" eb="92">
      <t>フタン</t>
    </rPh>
    <rPh sb="93" eb="95">
      <t>ケイゲン</t>
    </rPh>
    <rPh sb="96" eb="98">
      <t>サイム</t>
    </rPh>
    <rPh sb="98" eb="100">
      <t>ショウカン</t>
    </rPh>
    <rPh sb="100" eb="102">
      <t>ネンスウ</t>
    </rPh>
    <rPh sb="104" eb="105">
      <t>ネン</t>
    </rPh>
    <rPh sb="105" eb="107">
      <t>ミマン</t>
    </rPh>
    <rPh sb="109" eb="110">
      <t>ハカ</t>
    </rPh>
    <rPh sb="114" eb="116">
      <t>ケイカク</t>
    </rPh>
    <rPh sb="117" eb="118">
      <t>キ</t>
    </rPh>
    <rPh sb="118" eb="119">
      <t>メ</t>
    </rPh>
    <rPh sb="121" eb="123">
      <t>ウリアゲ</t>
    </rPh>
    <rPh sb="123" eb="124">
      <t>ダカ</t>
    </rPh>
    <rPh sb="125" eb="128">
      <t>センマンエン</t>
    </rPh>
    <rPh sb="129" eb="131">
      <t>トウキ</t>
    </rPh>
    <rPh sb="131" eb="133">
      <t>リエキ</t>
    </rPh>
    <rPh sb="134" eb="137">
      <t>ヒャクマンエン</t>
    </rPh>
    <rPh sb="138" eb="140">
      <t>モクヒョウ</t>
    </rPh>
    <phoneticPr fontId="2"/>
  </si>
  <si>
    <t>・地域外の顧客に対する自社商品販売の拡大（新規顧客開拓）
・商品ミックスの見直しによる粗利益率の改善
・仕入先見直し等による売上原価及び経費の削減</t>
    <rPh sb="1" eb="3">
      <t>チイキ</t>
    </rPh>
    <rPh sb="3" eb="4">
      <t>ガイ</t>
    </rPh>
    <rPh sb="5" eb="7">
      <t>コキャク</t>
    </rPh>
    <rPh sb="8" eb="9">
      <t>タイ</t>
    </rPh>
    <rPh sb="11" eb="13">
      <t>ジシャ</t>
    </rPh>
    <rPh sb="13" eb="15">
      <t>ショウヒン</t>
    </rPh>
    <rPh sb="15" eb="17">
      <t>ハンバイ</t>
    </rPh>
    <rPh sb="18" eb="20">
      <t>カクダイ</t>
    </rPh>
    <rPh sb="21" eb="23">
      <t>シンキ</t>
    </rPh>
    <rPh sb="23" eb="25">
      <t>コキャク</t>
    </rPh>
    <rPh sb="25" eb="27">
      <t>カイタク</t>
    </rPh>
    <rPh sb="30" eb="32">
      <t>ショウヒン</t>
    </rPh>
    <rPh sb="37" eb="39">
      <t>ミナオ</t>
    </rPh>
    <rPh sb="43" eb="46">
      <t>アラリエキ</t>
    </rPh>
    <rPh sb="46" eb="47">
      <t>リツ</t>
    </rPh>
    <rPh sb="48" eb="50">
      <t>カイゼン</t>
    </rPh>
    <rPh sb="52" eb="54">
      <t>シイレ</t>
    </rPh>
    <rPh sb="54" eb="55">
      <t>サキ</t>
    </rPh>
    <rPh sb="55" eb="57">
      <t>ミナオ</t>
    </rPh>
    <rPh sb="58" eb="59">
      <t>トウ</t>
    </rPh>
    <rPh sb="62" eb="64">
      <t>ウリアゲ</t>
    </rPh>
    <rPh sb="64" eb="66">
      <t>ゲンカ</t>
    </rPh>
    <rPh sb="66" eb="67">
      <t>オヨ</t>
    </rPh>
    <rPh sb="68" eb="70">
      <t>ケイヒ</t>
    </rPh>
    <rPh sb="71" eb="73">
      <t>サクゲン</t>
    </rPh>
    <phoneticPr fontId="2"/>
  </si>
  <si>
    <t>営業</t>
    <rPh sb="0" eb="2">
      <t>エイギョウ</t>
    </rPh>
    <phoneticPr fontId="2"/>
  </si>
  <si>
    <t>新規代理店の開拓</t>
    <rPh sb="0" eb="5">
      <t>シンキダイリテン</t>
    </rPh>
    <rPh sb="6" eb="8">
      <t>カイタク</t>
    </rPh>
    <phoneticPr fontId="2"/>
  </si>
  <si>
    <t>新規代理店アプローチ件数</t>
    <rPh sb="0" eb="2">
      <t>シンキ</t>
    </rPh>
    <rPh sb="2" eb="5">
      <t>ダイリテン</t>
    </rPh>
    <rPh sb="10" eb="12">
      <t>ケンスウ</t>
    </rPh>
    <phoneticPr fontId="2"/>
  </si>
  <si>
    <t>社長</t>
    <rPh sb="0" eb="2">
      <t>シャチョウ</t>
    </rPh>
    <phoneticPr fontId="2"/>
  </si>
  <si>
    <t>販売促進</t>
    <rPh sb="0" eb="2">
      <t>ハンバイ</t>
    </rPh>
    <rPh sb="2" eb="4">
      <t>ソクシン</t>
    </rPh>
    <phoneticPr fontId="2"/>
  </si>
  <si>
    <t>自社ＨＰを活用したＷＥＢ通販の拡大</t>
    <rPh sb="0" eb="2">
      <t>ジシャ</t>
    </rPh>
    <rPh sb="5" eb="7">
      <t>カツヨウ</t>
    </rPh>
    <rPh sb="12" eb="14">
      <t>ツウハン</t>
    </rPh>
    <rPh sb="15" eb="17">
      <t>カクダイ</t>
    </rPh>
    <phoneticPr fontId="2"/>
  </si>
  <si>
    <t>ＨＰ掲載商品数</t>
    <rPh sb="2" eb="4">
      <t>ケイサイ</t>
    </rPh>
    <rPh sb="4" eb="6">
      <t>ショウヒン</t>
    </rPh>
    <rPh sb="6" eb="7">
      <t>スウ</t>
    </rPh>
    <phoneticPr fontId="2"/>
  </si>
  <si>
    <t>仕入</t>
    <rPh sb="0" eb="2">
      <t>シイレ</t>
    </rPh>
    <phoneticPr fontId="2"/>
  </si>
  <si>
    <t>商品別粗利益に基づく仕入先の見直し及び新規仕入先の発掘</t>
    <rPh sb="0" eb="2">
      <t>ショウヒン</t>
    </rPh>
    <rPh sb="2" eb="3">
      <t>ベツ</t>
    </rPh>
    <rPh sb="3" eb="6">
      <t>アラリエキ</t>
    </rPh>
    <rPh sb="7" eb="8">
      <t>モト</t>
    </rPh>
    <rPh sb="10" eb="12">
      <t>シイレ</t>
    </rPh>
    <rPh sb="12" eb="13">
      <t>サキ</t>
    </rPh>
    <rPh sb="14" eb="16">
      <t>ミナオ</t>
    </rPh>
    <rPh sb="17" eb="18">
      <t>オヨ</t>
    </rPh>
    <rPh sb="19" eb="21">
      <t>シンキ</t>
    </rPh>
    <rPh sb="21" eb="23">
      <t>シイレ</t>
    </rPh>
    <rPh sb="23" eb="24">
      <t>サキ</t>
    </rPh>
    <rPh sb="25" eb="27">
      <t>ハックツ</t>
    </rPh>
    <phoneticPr fontId="2"/>
  </si>
  <si>
    <t>部長</t>
    <rPh sb="0" eb="2">
      <t>ブチョウ</t>
    </rPh>
    <phoneticPr fontId="2"/>
  </si>
  <si>
    <t>新規仕入先候補・発掘数</t>
    <rPh sb="0" eb="2">
      <t>シンキ</t>
    </rPh>
    <rPh sb="2" eb="4">
      <t>シイレ</t>
    </rPh>
    <rPh sb="4" eb="5">
      <t>サキ</t>
    </rPh>
    <rPh sb="5" eb="7">
      <t>コウホ</t>
    </rPh>
    <rPh sb="8" eb="10">
      <t>ハックツ</t>
    </rPh>
    <rPh sb="10" eb="11">
      <t>スウ</t>
    </rPh>
    <phoneticPr fontId="2"/>
  </si>
  <si>
    <t>管理</t>
    <rPh sb="0" eb="2">
      <t>カンリ</t>
    </rPh>
    <phoneticPr fontId="2"/>
  </si>
  <si>
    <t>商品別・顧客別の売上・利益管理の実施（データ把握・管理）</t>
    <rPh sb="0" eb="2">
      <t>ショウヒン</t>
    </rPh>
    <rPh sb="2" eb="3">
      <t>ベツ</t>
    </rPh>
    <rPh sb="4" eb="6">
      <t>コキャク</t>
    </rPh>
    <rPh sb="6" eb="7">
      <t>ベツ</t>
    </rPh>
    <rPh sb="8" eb="10">
      <t>ウリアゲ</t>
    </rPh>
    <rPh sb="11" eb="13">
      <t>リエキ</t>
    </rPh>
    <rPh sb="13" eb="15">
      <t>カンリ</t>
    </rPh>
    <rPh sb="16" eb="18">
      <t>ジッシ</t>
    </rPh>
    <rPh sb="22" eb="24">
      <t>ハアク</t>
    </rPh>
    <rPh sb="25" eb="27">
      <t>カンリ</t>
    </rPh>
    <phoneticPr fontId="2"/>
  </si>
  <si>
    <t>専務</t>
    <rPh sb="0" eb="2">
      <t>センム</t>
    </rPh>
    <phoneticPr fontId="2"/>
  </si>
  <si>
    <t>月次数値の把握</t>
    <rPh sb="0" eb="2">
      <t>ゲツジ</t>
    </rPh>
    <rPh sb="2" eb="4">
      <t>スウチ</t>
    </rPh>
    <rPh sb="5" eb="7">
      <t>ハアク</t>
    </rPh>
    <phoneticPr fontId="2"/>
  </si>
  <si>
    <t>把握</t>
    <rPh sb="0" eb="2">
      <t>ハアク</t>
    </rPh>
    <phoneticPr fontId="2"/>
  </si>
  <si>
    <t>Ｈ４期</t>
    <rPh sb="2" eb="3">
      <t>キ</t>
    </rPh>
    <phoneticPr fontId="2"/>
  </si>
  <si>
    <t>Ｈ５期</t>
    <rPh sb="2" eb="3">
      <t>キ</t>
    </rPh>
    <phoneticPr fontId="2"/>
  </si>
  <si>
    <t>Ｈ６期</t>
    <rPh sb="2" eb="3">
      <t>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</si>
</sst>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0.0_ "/>
    <numFmt numFmtId="179" formatCode="#,##0.0;&quot;▲ &quot;#,##0.0"/>
    <numFmt numFmtId="180" formatCode="0.0;&quot;▲ &quot;0.0"/>
    <numFmt numFmtId="181" formatCode="0.0_ "/>
    <numFmt numFmtId="182" formatCode="#,##0;&quot;▲ &quot;#,##0"/>
    <numFmt numFmtId="183" formatCode="yyyy&quot;年&quot;m&quot;月&quot;d&quot;日&quot;;@"/>
    <numFmt numFmtId="184" formatCode="[$-411]ggge&quot;年&quot;m&quot;月&quot;d&quot;日&quot;;@"/>
  </numFmts>
  <fonts count="6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HGP創英角ｺﾞｼｯｸUB"/>
      <family val="3"/>
      <charset val="128"/>
    </font>
    <font>
      <sz val="8"/>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8"/>
      <name val="ＭＳ Ｐゴシック"/>
      <family val="3"/>
      <charset val="128"/>
      <scheme val="minor"/>
    </font>
    <font>
      <sz val="11"/>
      <color theme="0"/>
      <name val="ＭＳ Ｐゴシック"/>
      <family val="2"/>
      <charset val="128"/>
      <scheme val="minor"/>
    </font>
    <font>
      <sz val="8"/>
      <color theme="1"/>
      <name val="ＭＳ Ｐゴシック"/>
      <family val="2"/>
      <charset val="128"/>
      <scheme val="minor"/>
    </font>
    <font>
      <sz val="10"/>
      <color theme="0"/>
      <name val="ＭＳ Ｐゴシック"/>
      <family val="2"/>
      <charset val="128"/>
      <scheme val="minor"/>
    </font>
    <font>
      <sz val="10"/>
      <color theme="0"/>
      <name val="ＭＳ Ｐゴシック"/>
      <family val="3"/>
      <charset val="128"/>
      <scheme val="minor"/>
    </font>
    <font>
      <sz val="11"/>
      <color theme="0"/>
      <name val="ＭＳ Ｐゴシック"/>
      <family val="3"/>
      <charset val="128"/>
      <scheme val="minor"/>
    </font>
    <font>
      <sz val="12"/>
      <color theme="1"/>
      <name val="HGP創英角ｺﾞｼｯｸUB"/>
      <family val="3"/>
      <charset val="128"/>
    </font>
    <font>
      <sz val="11"/>
      <color theme="1"/>
      <name val="HGP創英角ｺﾞｼｯｸUB"/>
      <family val="3"/>
      <charset val="128"/>
    </font>
    <font>
      <sz val="8"/>
      <color theme="0"/>
      <name val="ＭＳ Ｐゴシック"/>
      <family val="3"/>
      <charset val="128"/>
      <scheme val="minor"/>
    </font>
    <font>
      <b/>
      <sz val="8"/>
      <color rgb="FFFF0000"/>
      <name val="ＭＳ Ｐゴシック"/>
      <family val="3"/>
      <charset val="128"/>
      <scheme val="minor"/>
    </font>
    <font>
      <b/>
      <sz val="10"/>
      <color theme="1"/>
      <name val="HG丸ｺﾞｼｯｸM-PRO"/>
      <family val="3"/>
      <charset val="128"/>
    </font>
    <font>
      <sz val="11"/>
      <name val="ＭＳ Ｐゴシック"/>
      <family val="3"/>
      <charset val="128"/>
      <scheme val="minor"/>
    </font>
    <font>
      <sz val="8"/>
      <color theme="1"/>
      <name val="HG丸ｺﾞｼｯｸM-PRO"/>
      <family val="3"/>
      <charset val="128"/>
    </font>
    <font>
      <sz val="10"/>
      <color theme="1"/>
      <name val="HG丸ｺﾞｼｯｸM-PRO"/>
      <family val="3"/>
      <charset val="128"/>
    </font>
    <font>
      <sz val="11"/>
      <color theme="1"/>
      <name val="HG丸ｺﾞｼｯｸM-PRO"/>
      <family val="3"/>
      <charset val="128"/>
    </font>
    <font>
      <sz val="10"/>
      <color rgb="FFFF0000"/>
      <name val="ＭＳ Ｐゴシック"/>
      <family val="2"/>
      <charset val="128"/>
      <scheme val="minor"/>
    </font>
    <font>
      <sz val="6"/>
      <color theme="1"/>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
      <sz val="8"/>
      <color theme="0"/>
      <name val="ＭＳ Ｐゴシック"/>
      <family val="2"/>
      <charset val="128"/>
      <scheme val="minor"/>
    </font>
    <font>
      <sz val="9"/>
      <color theme="1"/>
      <name val="HG丸ｺﾞｼｯｸM-PRO"/>
      <family val="3"/>
      <charset val="128"/>
    </font>
    <font>
      <sz val="8"/>
      <name val="ＭＳ Ｐゴシック"/>
      <family val="2"/>
      <charset val="128"/>
      <scheme val="minor"/>
    </font>
    <font>
      <sz val="7"/>
      <color theme="1"/>
      <name val="ＭＳ Ｐゴシック"/>
      <family val="3"/>
      <charset val="128"/>
      <scheme val="minor"/>
    </font>
    <font>
      <u/>
      <sz val="16"/>
      <color theme="1"/>
      <name val="HGP創英角ｺﾞｼｯｸUB"/>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theme="0"/>
      <name val="ＭＳ Ｐゴシック"/>
      <family val="3"/>
      <charset val="128"/>
    </font>
    <font>
      <sz val="10"/>
      <color theme="0"/>
      <name val="ＭＳ Ｐゴシック"/>
      <family val="3"/>
      <charset val="128"/>
    </font>
    <font>
      <u/>
      <sz val="12"/>
      <name val="HGP創英角ｺﾞｼｯｸUB"/>
      <family val="3"/>
      <charset val="128"/>
    </font>
    <font>
      <u/>
      <sz val="16"/>
      <name val="HGS創英角ｺﾞｼｯｸUB"/>
      <family val="3"/>
      <charset val="128"/>
    </font>
    <font>
      <sz val="11"/>
      <name val="ＭＳ Ｐ明朝"/>
      <family val="1"/>
      <charset val="128"/>
    </font>
    <font>
      <sz val="10"/>
      <name val="ＭＳ Ｐ明朝"/>
      <family val="1"/>
      <charset val="128"/>
    </font>
    <font>
      <sz val="12"/>
      <name val="ＭＳ Ｐゴシック"/>
      <family val="3"/>
      <charset val="128"/>
      <scheme val="minor"/>
    </font>
    <font>
      <sz val="10"/>
      <name val="ＭＳ Ｐゴシック"/>
      <family val="3"/>
      <charset val="128"/>
      <scheme val="major"/>
    </font>
    <font>
      <sz val="12"/>
      <name val="ＭＳ Ｐ明朝"/>
      <family val="1"/>
      <charset val="128"/>
    </font>
    <font>
      <u/>
      <sz val="18"/>
      <name val="ＭＳ Ｐゴシック"/>
      <family val="3"/>
      <charset val="128"/>
      <scheme val="minor"/>
    </font>
    <font>
      <sz val="8"/>
      <name val="ＭＳ Ｐゴシック"/>
      <family val="3"/>
      <charset val="128"/>
    </font>
    <font>
      <sz val="9"/>
      <name val="ＭＳ Ｐゴシック"/>
      <family val="3"/>
      <charset val="128"/>
    </font>
    <font>
      <sz val="18"/>
      <name val="ＭＳ Ｐゴシック"/>
      <family val="3"/>
      <charset val="128"/>
    </font>
    <font>
      <sz val="12"/>
      <color theme="1"/>
      <name val="ＭＳ Ｐゴシック"/>
      <family val="3"/>
      <charset val="128"/>
      <scheme val="minor"/>
    </font>
    <font>
      <sz val="10"/>
      <name val="HG丸ｺﾞｼｯｸM-PRO"/>
      <family val="3"/>
      <charset val="128"/>
    </font>
    <font>
      <sz val="11"/>
      <name val="HG丸ｺﾞｼｯｸM-PRO"/>
      <family val="3"/>
      <charset val="128"/>
    </font>
    <font>
      <sz val="16"/>
      <name val="ＭＳ Ｐゴシック"/>
      <family val="3"/>
      <charset val="128"/>
    </font>
    <font>
      <b/>
      <sz val="11"/>
      <color theme="0"/>
      <name val="ＭＳ Ｐゴシック"/>
      <family val="3"/>
      <charset val="128"/>
      <scheme val="minor"/>
    </font>
    <font>
      <sz val="9"/>
      <color theme="0"/>
      <name val="HG丸ｺﾞｼｯｸM-PRO"/>
      <family val="3"/>
      <charset val="128"/>
    </font>
    <font>
      <sz val="18"/>
      <name val="HGP創英角ｺﾞｼｯｸUB"/>
      <family val="3"/>
      <charset val="128"/>
    </font>
    <font>
      <sz val="12"/>
      <name val="ＭＳ Ｐゴシック"/>
      <family val="3"/>
      <charset val="128"/>
      <scheme val="major"/>
    </font>
  </fonts>
  <fills count="13">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15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top/>
      <bottom style="hair">
        <color auto="1"/>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style="thin">
        <color indexed="64"/>
      </bottom>
      <diagonal/>
    </border>
    <border>
      <left style="double">
        <color theme="0"/>
      </left>
      <right style="double">
        <color theme="0"/>
      </right>
      <top style="thin">
        <color indexed="64"/>
      </top>
      <bottom style="thin">
        <color indexed="64"/>
      </bottom>
      <diagonal/>
    </border>
    <border>
      <left style="double">
        <color theme="0"/>
      </left>
      <right style="thin">
        <color theme="0"/>
      </right>
      <top style="thin">
        <color indexed="64"/>
      </top>
      <bottom style="thin">
        <color indexed="64"/>
      </bottom>
      <diagonal/>
    </border>
    <border>
      <left/>
      <right/>
      <top style="hair">
        <color auto="1"/>
      </top>
      <bottom/>
      <diagonal/>
    </border>
    <border>
      <left/>
      <right style="thin">
        <color indexed="64"/>
      </right>
      <top/>
      <bottom/>
      <diagonal/>
    </border>
    <border>
      <left style="thin">
        <color indexed="64"/>
      </left>
      <right/>
      <top/>
      <bottom style="hair">
        <color auto="1"/>
      </bottom>
      <diagonal/>
    </border>
    <border>
      <left style="thin">
        <color indexed="64"/>
      </left>
      <right style="thin">
        <color indexed="64"/>
      </right>
      <top/>
      <bottom style="hair">
        <color auto="1"/>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style="thin">
        <color theme="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thin">
        <color theme="0"/>
      </top>
      <bottom style="double">
        <color indexed="64"/>
      </bottom>
      <diagonal/>
    </border>
    <border>
      <left style="thin">
        <color indexed="64"/>
      </left>
      <right style="thin">
        <color indexed="64"/>
      </right>
      <top style="hair">
        <color indexed="64"/>
      </top>
      <bottom style="double">
        <color indexed="64"/>
      </bottom>
      <diagonal/>
    </border>
    <border>
      <left style="thin">
        <color theme="0"/>
      </left>
      <right/>
      <top style="thin">
        <color indexed="64"/>
      </top>
      <bottom style="thin">
        <color indexed="64"/>
      </bottom>
      <diagonal/>
    </border>
    <border>
      <left style="medium">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theme="0"/>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7" fillId="0" borderId="0"/>
    <xf numFmtId="0" fontId="37" fillId="0" borderId="0">
      <alignment vertical="center"/>
    </xf>
  </cellStyleXfs>
  <cellXfs count="12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Fill="1">
      <alignment vertical="center"/>
    </xf>
    <xf numFmtId="176" fontId="4" fillId="0" borderId="0" xfId="1" applyNumberFormat="1" applyFont="1">
      <alignment vertical="center"/>
    </xf>
    <xf numFmtId="0" fontId="4" fillId="0" borderId="6" xfId="0" applyFont="1" applyBorder="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8" fillId="0" borderId="0" xfId="0" applyFont="1">
      <alignment vertical="center"/>
    </xf>
    <xf numFmtId="176" fontId="3" fillId="0" borderId="0" xfId="0" applyNumberFormat="1" applyFont="1">
      <alignment vertical="center"/>
    </xf>
    <xf numFmtId="0" fontId="3" fillId="0" borderId="0" xfId="0" applyFont="1" applyAlignment="1">
      <alignment vertical="center" shrinkToFit="1"/>
    </xf>
    <xf numFmtId="176" fontId="3" fillId="0" borderId="2" xfId="0" applyNumberFormat="1" applyFont="1" applyBorder="1">
      <alignment vertical="center"/>
    </xf>
    <xf numFmtId="176" fontId="3" fillId="0" borderId="16" xfId="0" applyNumberFormat="1" applyFont="1" applyBorder="1">
      <alignment vertical="center"/>
    </xf>
    <xf numFmtId="0" fontId="7" fillId="0" borderId="17" xfId="0" applyFont="1" applyBorder="1" applyAlignment="1">
      <alignment horizontal="right" vertical="center" shrinkToFit="1"/>
    </xf>
    <xf numFmtId="176" fontId="3" fillId="0" borderId="17" xfId="0" applyNumberFormat="1" applyFont="1" applyBorder="1">
      <alignment vertical="center"/>
    </xf>
    <xf numFmtId="0" fontId="7" fillId="0" borderId="18" xfId="0" applyFont="1" applyBorder="1" applyAlignment="1">
      <alignment horizontal="right" vertical="center" shrinkToFit="1"/>
    </xf>
    <xf numFmtId="176" fontId="3" fillId="0" borderId="18" xfId="0" applyNumberFormat="1" applyFont="1" applyBorder="1">
      <alignment vertical="center"/>
    </xf>
    <xf numFmtId="0" fontId="3" fillId="0" borderId="16" xfId="0" applyFont="1" applyBorder="1" applyAlignment="1">
      <alignment vertical="center" shrinkToFit="1"/>
    </xf>
    <xf numFmtId="0" fontId="3" fillId="0" borderId="18" xfId="0" applyFont="1" applyBorder="1" applyAlignment="1">
      <alignment vertical="center" shrinkToFit="1"/>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vertical="center" shrinkToFit="1"/>
    </xf>
    <xf numFmtId="0" fontId="3" fillId="0" borderId="17" xfId="0" applyFont="1" applyBorder="1" applyAlignment="1">
      <alignment horizontal="center" vertical="center"/>
    </xf>
    <xf numFmtId="0" fontId="3" fillId="0" borderId="18" xfId="0" applyFont="1" applyBorder="1" applyAlignment="1">
      <alignment horizontal="right" vertical="center" shrinkToFit="1"/>
    </xf>
    <xf numFmtId="38" fontId="3" fillId="0" borderId="0" xfId="1" applyFont="1" applyFill="1">
      <alignment vertical="center"/>
    </xf>
    <xf numFmtId="0" fontId="3" fillId="0" borderId="0" xfId="0" applyFont="1" applyAlignment="1">
      <alignment horizontal="center" vertical="center" shrinkToFit="1"/>
    </xf>
    <xf numFmtId="176" fontId="3" fillId="2" borderId="2" xfId="0" applyNumberFormat="1" applyFont="1" applyFill="1" applyBorder="1">
      <alignment vertical="center"/>
    </xf>
    <xf numFmtId="178" fontId="3" fillId="0" borderId="5" xfId="0" applyNumberFormat="1" applyFont="1" applyBorder="1">
      <alignment vertical="center"/>
    </xf>
    <xf numFmtId="0" fontId="7" fillId="0" borderId="22" xfId="0" applyFont="1" applyBorder="1" applyAlignment="1">
      <alignment horizontal="right" vertical="center" shrinkToFit="1"/>
    </xf>
    <xf numFmtId="176" fontId="3" fillId="0" borderId="22" xfId="0" applyNumberFormat="1" applyFont="1" applyBorder="1">
      <alignment vertical="center"/>
    </xf>
    <xf numFmtId="38" fontId="3" fillId="0" borderId="0" xfId="1" applyFont="1" applyFill="1" applyAlignment="1">
      <alignment horizontal="righ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76" fontId="3" fillId="0" borderId="2" xfId="1" applyNumberFormat="1" applyFont="1" applyFill="1" applyBorder="1">
      <alignment vertical="center"/>
    </xf>
    <xf numFmtId="0" fontId="12" fillId="0" borderId="16" xfId="0" applyFont="1" applyBorder="1" applyAlignment="1">
      <alignment horizontal="right" vertical="center" shrinkToFit="1"/>
    </xf>
    <xf numFmtId="176" fontId="3" fillId="0" borderId="16" xfId="1" applyNumberFormat="1" applyFont="1" applyFill="1" applyBorder="1">
      <alignment vertical="center"/>
    </xf>
    <xf numFmtId="0" fontId="12" fillId="0" borderId="17" xfId="0" applyFont="1" applyBorder="1" applyAlignment="1">
      <alignment horizontal="right" vertical="center" shrinkToFit="1"/>
    </xf>
    <xf numFmtId="176" fontId="3" fillId="0" borderId="17" xfId="1" applyNumberFormat="1" applyFont="1" applyFill="1" applyBorder="1">
      <alignment vertical="center"/>
    </xf>
    <xf numFmtId="0" fontId="11" fillId="0" borderId="17" xfId="0" applyFont="1" applyBorder="1" applyAlignment="1">
      <alignment horizontal="right" vertical="center" shrinkToFit="1"/>
    </xf>
    <xf numFmtId="176" fontId="3" fillId="0" borderId="18" xfId="1" applyNumberFormat="1" applyFont="1" applyFill="1" applyBorder="1">
      <alignment vertical="center"/>
    </xf>
    <xf numFmtId="0" fontId="3" fillId="0" borderId="16" xfId="0" applyFont="1" applyBorder="1" applyAlignment="1">
      <alignment horizontal="right" vertical="center" shrinkToFit="1"/>
    </xf>
    <xf numFmtId="38" fontId="3" fillId="0" borderId="16" xfId="1" applyFont="1" applyFill="1" applyBorder="1" applyAlignment="1">
      <alignment horizontal="center" vertical="center"/>
    </xf>
    <xf numFmtId="38" fontId="3" fillId="0" borderId="18" xfId="1" applyFont="1" applyFill="1" applyBorder="1" applyAlignment="1">
      <alignment horizontal="center" vertical="center"/>
    </xf>
    <xf numFmtId="0" fontId="3" fillId="0" borderId="0" xfId="0" applyFont="1" applyBorder="1">
      <alignment vertical="center"/>
    </xf>
    <xf numFmtId="0" fontId="16" fillId="5" borderId="11" xfId="0" applyFont="1" applyFill="1" applyBorder="1">
      <alignment vertical="center"/>
    </xf>
    <xf numFmtId="0" fontId="17" fillId="5" borderId="15" xfId="0" applyFont="1" applyFill="1" applyBorder="1">
      <alignment vertical="center"/>
    </xf>
    <xf numFmtId="0" fontId="17" fillId="5" borderId="8" xfId="0" applyFont="1" applyFill="1" applyBorder="1">
      <alignment vertical="center"/>
    </xf>
    <xf numFmtId="0" fontId="3" fillId="5" borderId="13" xfId="0" applyFont="1" applyFill="1" applyBorder="1">
      <alignment vertical="center"/>
    </xf>
    <xf numFmtId="0" fontId="17" fillId="5" borderId="13" xfId="0" applyFont="1" applyFill="1" applyBorder="1" applyAlignment="1">
      <alignment vertical="center" shrinkToFit="1"/>
    </xf>
    <xf numFmtId="0" fontId="17" fillId="5" borderId="25" xfId="0" applyFont="1" applyFill="1" applyBorder="1">
      <alignment vertical="center"/>
    </xf>
    <xf numFmtId="0" fontId="19" fillId="0" borderId="0" xfId="0" applyFont="1">
      <alignment vertical="center"/>
    </xf>
    <xf numFmtId="0" fontId="20" fillId="0" borderId="0" xfId="0" applyFont="1">
      <alignment vertical="center"/>
    </xf>
    <xf numFmtId="0" fontId="3" fillId="0" borderId="22" xfId="0" applyFont="1" applyBorder="1" applyAlignment="1">
      <alignment vertical="center" shrinkToFit="1"/>
    </xf>
    <xf numFmtId="176" fontId="3" fillId="0" borderId="22" xfId="1" applyNumberFormat="1" applyFont="1" applyFill="1" applyBorder="1">
      <alignment vertical="center"/>
    </xf>
    <xf numFmtId="0" fontId="17" fillId="5" borderId="24" xfId="0" applyFont="1" applyFill="1" applyBorder="1">
      <alignment vertical="center"/>
    </xf>
    <xf numFmtId="0" fontId="17" fillId="5" borderId="6" xfId="0" applyFont="1" applyFill="1" applyBorder="1">
      <alignment vertical="center"/>
    </xf>
    <xf numFmtId="38" fontId="22" fillId="0" borderId="0" xfId="1" applyFont="1" applyAlignment="1">
      <alignment horizontal="center" vertical="center" shrinkToFit="1"/>
    </xf>
    <xf numFmtId="38" fontId="10" fillId="0" borderId="0" xfId="1" applyFont="1" applyFill="1" applyAlignment="1">
      <alignment horizontal="center" vertical="center" shrinkToFit="1"/>
    </xf>
    <xf numFmtId="0" fontId="4" fillId="0" borderId="0" xfId="0" applyFont="1" applyBorder="1">
      <alignment vertical="center"/>
    </xf>
    <xf numFmtId="38" fontId="4" fillId="0" borderId="0" xfId="1" applyFont="1" applyBorder="1">
      <alignment vertical="center"/>
    </xf>
    <xf numFmtId="9" fontId="4" fillId="0" borderId="0" xfId="1" applyNumberFormat="1" applyFont="1" applyBorder="1">
      <alignment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9" fontId="4" fillId="0" borderId="4" xfId="1" applyNumberFormat="1" applyFont="1" applyBorder="1" applyAlignment="1">
      <alignment horizontal="center" vertical="center"/>
    </xf>
    <xf numFmtId="176" fontId="4" fillId="0" borderId="5" xfId="1" applyNumberFormat="1" applyFont="1" applyBorder="1" applyAlignment="1">
      <alignment horizontal="center" vertical="center"/>
    </xf>
    <xf numFmtId="176" fontId="4" fillId="0" borderId="41" xfId="1" applyNumberFormat="1" applyFont="1" applyBorder="1" applyAlignment="1">
      <alignment horizontal="center" vertical="center"/>
    </xf>
    <xf numFmtId="38" fontId="4" fillId="0" borderId="5" xfId="1" applyFont="1" applyBorder="1" applyAlignment="1">
      <alignment horizontal="center" vertical="center"/>
    </xf>
    <xf numFmtId="0" fontId="4" fillId="0" borderId="41" xfId="0" applyFont="1" applyBorder="1" applyAlignment="1">
      <alignment horizontal="center" vertical="center"/>
    </xf>
    <xf numFmtId="0" fontId="9" fillId="0" borderId="41" xfId="0" applyFont="1" applyBorder="1" applyAlignment="1">
      <alignment horizontal="center" vertical="center" wrapText="1"/>
    </xf>
    <xf numFmtId="0" fontId="5" fillId="7" borderId="2" xfId="0" applyFont="1" applyFill="1" applyBorder="1" applyAlignment="1">
      <alignment horizontal="center" vertical="center"/>
    </xf>
    <xf numFmtId="0" fontId="3" fillId="0" borderId="41" xfId="0" applyFont="1" applyBorder="1" applyAlignment="1">
      <alignment horizontal="center" vertical="center" wrapText="1"/>
    </xf>
    <xf numFmtId="0" fontId="23" fillId="4" borderId="0" xfId="0" applyFont="1" applyFill="1">
      <alignment vertical="center"/>
    </xf>
    <xf numFmtId="0" fontId="4" fillId="4" borderId="0" xfId="0" applyFont="1" applyFill="1" applyBorder="1">
      <alignment vertical="center"/>
    </xf>
    <xf numFmtId="38" fontId="4" fillId="4" borderId="0" xfId="1" applyFont="1" applyFill="1" applyBorder="1">
      <alignment vertical="center"/>
    </xf>
    <xf numFmtId="9" fontId="4" fillId="4" borderId="0" xfId="1" applyNumberFormat="1" applyFont="1" applyFill="1" applyBorder="1">
      <alignment vertical="center"/>
    </xf>
    <xf numFmtId="176" fontId="4" fillId="4" borderId="0" xfId="1" applyNumberFormat="1" applyFont="1" applyFill="1">
      <alignment vertical="center"/>
    </xf>
    <xf numFmtId="0" fontId="3" fillId="4" borderId="0" xfId="0" applyFont="1" applyFill="1">
      <alignment vertical="center"/>
    </xf>
    <xf numFmtId="176" fontId="3" fillId="0" borderId="0" xfId="0" applyNumberFormat="1" applyFont="1" applyBorder="1">
      <alignment vertical="center"/>
    </xf>
    <xf numFmtId="0" fontId="3" fillId="0" borderId="0" xfId="0" applyFont="1" applyAlignment="1">
      <alignment horizontal="right" vertical="center"/>
    </xf>
    <xf numFmtId="0" fontId="19" fillId="0" borderId="0" xfId="0" applyFont="1" applyAlignment="1">
      <alignment horizontal="center" vertical="center"/>
    </xf>
    <xf numFmtId="0" fontId="3" fillId="0" borderId="50" xfId="0" applyFont="1" applyBorder="1" applyAlignment="1">
      <alignment horizontal="center" vertical="center"/>
    </xf>
    <xf numFmtId="176" fontId="3" fillId="0" borderId="50" xfId="0" applyNumberFormat="1" applyFont="1" applyBorder="1">
      <alignment vertical="center"/>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0" fontId="17" fillId="5" borderId="52" xfId="0" applyFont="1" applyFill="1" applyBorder="1" applyAlignment="1">
      <alignment horizontal="center" vertical="center" shrinkToFit="1"/>
    </xf>
    <xf numFmtId="0" fontId="17" fillId="5" borderId="53" xfId="0" applyFont="1" applyFill="1" applyBorder="1" applyAlignment="1">
      <alignment vertical="center" shrinkToFit="1"/>
    </xf>
    <xf numFmtId="0" fontId="3" fillId="0" borderId="12" xfId="0" applyFont="1" applyBorder="1" applyAlignment="1">
      <alignment horizontal="center" vertical="center"/>
    </xf>
    <xf numFmtId="0" fontId="0" fillId="0" borderId="5" xfId="0" applyBorder="1" applyAlignment="1">
      <alignment horizontal="center" vertical="center"/>
    </xf>
    <xf numFmtId="0" fontId="3" fillId="0" borderId="0" xfId="0" applyFont="1" applyFill="1" applyBorder="1" applyAlignment="1">
      <alignment vertical="center" shrinkToFit="1"/>
    </xf>
    <xf numFmtId="0" fontId="3" fillId="0" borderId="58" xfId="0" applyFont="1" applyBorder="1">
      <alignment vertical="center"/>
    </xf>
    <xf numFmtId="176" fontId="3" fillId="0" borderId="12" xfId="0" applyNumberFormat="1" applyFont="1" applyBorder="1">
      <alignment vertical="center"/>
    </xf>
    <xf numFmtId="0" fontId="3" fillId="0" borderId="54" xfId="0" applyFont="1" applyBorder="1">
      <alignment vertical="center"/>
    </xf>
    <xf numFmtId="0" fontId="3" fillId="0" borderId="15" xfId="0" applyFont="1" applyBorder="1" applyAlignment="1">
      <alignment horizontal="right" vertical="center"/>
    </xf>
    <xf numFmtId="0" fontId="3" fillId="0" borderId="59"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Fill="1" applyBorder="1">
      <alignment vertical="center"/>
    </xf>
    <xf numFmtId="0" fontId="3" fillId="0" borderId="66" xfId="0" applyFont="1" applyBorder="1" applyAlignment="1">
      <alignment vertical="center" shrinkToFit="1"/>
    </xf>
    <xf numFmtId="0" fontId="3" fillId="0" borderId="67" xfId="0" applyFont="1" applyBorder="1" applyAlignment="1">
      <alignment vertical="center" shrinkToFit="1"/>
    </xf>
    <xf numFmtId="0" fontId="3" fillId="0" borderId="66" xfId="0" applyFont="1" applyBorder="1" applyAlignment="1">
      <alignment horizontal="center" vertical="center"/>
    </xf>
    <xf numFmtId="0" fontId="3" fillId="0" borderId="67" xfId="0" applyFont="1" applyBorder="1">
      <alignment vertical="center"/>
    </xf>
    <xf numFmtId="0" fontId="3" fillId="0" borderId="68" xfId="0" applyFont="1" applyBorder="1" applyAlignment="1">
      <alignment horizontal="center" vertical="center"/>
    </xf>
    <xf numFmtId="0" fontId="3" fillId="0" borderId="69" xfId="0" applyFont="1" applyBorder="1">
      <alignment vertical="center"/>
    </xf>
    <xf numFmtId="0" fontId="3" fillId="0" borderId="70" xfId="0" applyFont="1" applyBorder="1" applyAlignment="1">
      <alignment horizontal="center" vertical="center"/>
    </xf>
    <xf numFmtId="0" fontId="3" fillId="0" borderId="71" xfId="0" applyFont="1" applyBorder="1">
      <alignment vertical="center"/>
    </xf>
    <xf numFmtId="176" fontId="3" fillId="0" borderId="67" xfId="0" applyNumberFormat="1" applyFont="1" applyBorder="1">
      <alignment vertical="center"/>
    </xf>
    <xf numFmtId="176" fontId="3" fillId="0" borderId="69" xfId="0" applyNumberFormat="1" applyFont="1" applyBorder="1">
      <alignment vertical="center"/>
    </xf>
    <xf numFmtId="176" fontId="3" fillId="0" borderId="71" xfId="0" applyNumberFormat="1" applyFont="1" applyBorder="1">
      <alignment vertical="center"/>
    </xf>
    <xf numFmtId="38" fontId="17" fillId="5" borderId="52" xfId="1" applyFont="1" applyFill="1" applyBorder="1" applyAlignment="1">
      <alignment horizontal="center" vertical="center"/>
    </xf>
    <xf numFmtId="38" fontId="17" fillId="5" borderId="53" xfId="1" applyFont="1" applyFill="1" applyBorder="1" applyAlignment="1">
      <alignment horizontal="center" vertical="center"/>
    </xf>
    <xf numFmtId="0" fontId="3" fillId="0" borderId="2" xfId="0" applyFont="1" applyBorder="1">
      <alignment vertical="center"/>
    </xf>
    <xf numFmtId="176" fontId="3" fillId="0" borderId="2" xfId="0" applyNumberFormat="1" applyFont="1" applyBorder="1" applyAlignment="1">
      <alignment horizontal="right" vertical="center"/>
    </xf>
    <xf numFmtId="0" fontId="17" fillId="5" borderId="53" xfId="0" applyFont="1" applyFill="1" applyBorder="1" applyAlignment="1">
      <alignment horizontal="center" vertical="center"/>
    </xf>
    <xf numFmtId="182" fontId="3" fillId="0" borderId="2" xfId="1" applyNumberFormat="1" applyFont="1" applyFill="1" applyBorder="1">
      <alignment vertical="center"/>
    </xf>
    <xf numFmtId="182" fontId="3" fillId="0" borderId="16" xfId="1" applyNumberFormat="1" applyFont="1" applyFill="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Fill="1" applyBorder="1">
      <alignment vertical="center"/>
    </xf>
    <xf numFmtId="0" fontId="3" fillId="0" borderId="48" xfId="0" applyFont="1" applyBorder="1">
      <alignment vertical="center"/>
    </xf>
    <xf numFmtId="0" fontId="16" fillId="0" borderId="49" xfId="0" applyFont="1" applyFill="1" applyBorder="1" applyAlignment="1">
      <alignment horizontal="center" vertical="center"/>
    </xf>
    <xf numFmtId="176" fontId="3" fillId="0" borderId="49" xfId="0" applyNumberFormat="1" applyFont="1" applyFill="1" applyBorder="1">
      <alignment vertical="center"/>
    </xf>
    <xf numFmtId="0" fontId="3" fillId="0" borderId="49" xfId="0" applyFont="1" applyFill="1" applyBorder="1">
      <alignment vertical="center"/>
    </xf>
    <xf numFmtId="38" fontId="3" fillId="0" borderId="49" xfId="1" applyFont="1" applyFill="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Fill="1" applyBorder="1">
      <alignment vertical="center"/>
    </xf>
    <xf numFmtId="0" fontId="3" fillId="0" borderId="35" xfId="0" applyFont="1" applyBorder="1" applyAlignment="1">
      <alignment vertical="center" shrinkToFit="1"/>
    </xf>
    <xf numFmtId="38" fontId="3" fillId="0" borderId="35" xfId="1" applyFont="1" applyFill="1" applyBorder="1" applyAlignment="1">
      <alignment horizontal="right" vertical="center"/>
    </xf>
    <xf numFmtId="0" fontId="3" fillId="0" borderId="36" xfId="0" applyFont="1" applyBorder="1">
      <alignment vertical="center"/>
    </xf>
    <xf numFmtId="0" fontId="3" fillId="0" borderId="49" xfId="0" applyFont="1" applyBorder="1">
      <alignment vertical="center"/>
    </xf>
    <xf numFmtId="0" fontId="3" fillId="0" borderId="48" xfId="0" applyFont="1" applyFill="1" applyBorder="1">
      <alignment vertical="center"/>
    </xf>
    <xf numFmtId="0" fontId="0" fillId="0" borderId="0" xfId="0" applyBorder="1">
      <alignment vertical="center"/>
    </xf>
    <xf numFmtId="0" fontId="3" fillId="0" borderId="38" xfId="0" applyFont="1" applyBorder="1" applyAlignment="1">
      <alignment vertical="center" shrinkToFit="1"/>
    </xf>
    <xf numFmtId="0" fontId="0" fillId="0" borderId="38" xfId="0" applyBorder="1">
      <alignment vertical="center"/>
    </xf>
    <xf numFmtId="0" fontId="3" fillId="0" borderId="39" xfId="0" applyFont="1" applyBorder="1">
      <alignment vertical="center"/>
    </xf>
    <xf numFmtId="0" fontId="3" fillId="0" borderId="24" xfId="0" applyFont="1" applyBorder="1" applyAlignment="1">
      <alignment horizontal="center" vertical="center"/>
    </xf>
    <xf numFmtId="9" fontId="3" fillId="0" borderId="0" xfId="0" applyNumberFormat="1" applyFont="1" applyBorder="1">
      <alignment vertical="center"/>
    </xf>
    <xf numFmtId="0" fontId="28" fillId="7" borderId="2" xfId="0" applyFont="1" applyFill="1" applyBorder="1" applyAlignment="1">
      <alignment horizontal="center" vertical="center"/>
    </xf>
    <xf numFmtId="0" fontId="23" fillId="0" borderId="0" xfId="0" applyFont="1" applyFill="1">
      <alignment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12" fillId="0" borderId="60" xfId="0" applyFont="1" applyBorder="1" applyAlignment="1">
      <alignment horizontal="right" vertical="center" shrinkToFit="1"/>
    </xf>
    <xf numFmtId="176" fontId="3" fillId="0" borderId="60" xfId="1" applyNumberFormat="1" applyFont="1" applyFill="1" applyBorder="1">
      <alignment vertical="center"/>
    </xf>
    <xf numFmtId="0" fontId="11" fillId="0" borderId="0" xfId="0" applyFont="1" applyBorder="1" applyAlignment="1">
      <alignment horizontal="right" vertical="center" shrinkToFit="1"/>
    </xf>
    <xf numFmtId="0" fontId="0" fillId="0" borderId="16" xfId="0" applyBorder="1" applyAlignment="1">
      <alignment horizontal="right" vertical="center"/>
    </xf>
    <xf numFmtId="0" fontId="0" fillId="0" borderId="18" xfId="0" applyBorder="1" applyAlignment="1">
      <alignment horizontal="right" vertical="center"/>
    </xf>
    <xf numFmtId="0" fontId="11" fillId="0" borderId="4" xfId="0" applyFont="1" applyBorder="1" applyAlignment="1">
      <alignment horizontal="right" vertical="center" shrinkToFit="1"/>
    </xf>
    <xf numFmtId="0" fontId="6" fillId="0" borderId="16" xfId="0" applyFont="1" applyBorder="1" applyAlignment="1">
      <alignment horizontal="right" vertical="center" wrapText="1" shrinkToFit="1"/>
    </xf>
    <xf numFmtId="0" fontId="4" fillId="0" borderId="18" xfId="0" applyFont="1" applyBorder="1" applyAlignment="1">
      <alignment horizontal="right" vertical="center" shrinkToFit="1"/>
    </xf>
    <xf numFmtId="0" fontId="3" fillId="5" borderId="15" xfId="0" applyFont="1" applyFill="1" applyBorder="1">
      <alignment vertical="center"/>
    </xf>
    <xf numFmtId="0" fontId="3" fillId="5" borderId="8" xfId="0" applyFont="1" applyFill="1" applyBorder="1">
      <alignment vertical="center"/>
    </xf>
    <xf numFmtId="176" fontId="3" fillId="0" borderId="24" xfId="0" applyNumberFormat="1" applyFont="1" applyBorder="1">
      <alignment vertical="center"/>
    </xf>
    <xf numFmtId="0" fontId="3" fillId="0" borderId="16" xfId="0" applyFont="1" applyBorder="1" applyAlignment="1">
      <alignment horizontal="right" vertical="center"/>
    </xf>
    <xf numFmtId="176" fontId="3" fillId="0" borderId="6" xfId="0" applyNumberFormat="1" applyFont="1" applyBorder="1">
      <alignment vertical="center"/>
    </xf>
    <xf numFmtId="0" fontId="3" fillId="0" borderId="18" xfId="0" applyFont="1" applyBorder="1" applyAlignment="1">
      <alignment horizontal="right" vertical="center"/>
    </xf>
    <xf numFmtId="176" fontId="3" fillId="0" borderId="16" xfId="0" applyNumberFormat="1" applyFont="1" applyBorder="1" applyAlignment="1">
      <alignment horizontal="right" vertical="center"/>
    </xf>
    <xf numFmtId="176" fontId="3" fillId="0" borderId="18" xfId="0" applyNumberFormat="1" applyFont="1" applyBorder="1" applyAlignment="1">
      <alignment horizontal="right" vertical="center"/>
    </xf>
    <xf numFmtId="0" fontId="4" fillId="0" borderId="16" xfId="0" applyFont="1" applyBorder="1" applyAlignment="1">
      <alignment horizontal="right" vertical="center" shrinkToFit="1"/>
    </xf>
    <xf numFmtId="0" fontId="10" fillId="0" borderId="0" xfId="0" applyFont="1">
      <alignment vertical="center"/>
    </xf>
    <xf numFmtId="182" fontId="3" fillId="0" borderId="0" xfId="0" applyNumberFormat="1" applyFont="1">
      <alignment vertical="center"/>
    </xf>
    <xf numFmtId="176" fontId="3" fillId="0" borderId="4"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4" xfId="0" applyNumberFormat="1" applyFont="1" applyBorder="1">
      <alignment vertical="center"/>
    </xf>
    <xf numFmtId="38" fontId="3" fillId="0" borderId="5" xfId="0" applyNumberFormat="1" applyFont="1" applyBorder="1">
      <alignment vertical="center"/>
    </xf>
    <xf numFmtId="0" fontId="17" fillId="5" borderId="90" xfId="0" applyFont="1" applyFill="1" applyBorder="1" applyAlignment="1">
      <alignment horizontal="center" vertical="center"/>
    </xf>
    <xf numFmtId="0" fontId="3" fillId="0" borderId="3" xfId="0" applyFont="1" applyBorder="1" applyAlignment="1">
      <alignment horizontal="right" vertical="center" shrinkToFit="1"/>
    </xf>
    <xf numFmtId="176" fontId="3" fillId="0" borderId="3"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72" xfId="0" applyNumberFormat="1" applyFont="1" applyBorder="1">
      <alignment vertical="center"/>
    </xf>
    <xf numFmtId="176" fontId="3" fillId="0" borderId="73" xfId="0" applyNumberFormat="1" applyFont="1" applyBorder="1">
      <alignment vertical="center"/>
    </xf>
    <xf numFmtId="176" fontId="3" fillId="0" borderId="10" xfId="0" applyNumberFormat="1" applyFont="1" applyBorder="1">
      <alignment vertical="center"/>
    </xf>
    <xf numFmtId="0" fontId="3" fillId="0" borderId="17" xfId="0" applyFont="1" applyBorder="1" applyAlignment="1">
      <alignment horizontal="right" vertical="center" shrinkToFit="1"/>
    </xf>
    <xf numFmtId="0" fontId="3" fillId="0" borderId="0" xfId="0" applyFont="1" applyAlignment="1">
      <alignment horizontal="right" vertical="center" shrinkToFit="1"/>
    </xf>
    <xf numFmtId="0" fontId="3" fillId="0" borderId="95" xfId="0" applyFont="1" applyBorder="1" applyAlignment="1">
      <alignment horizontal="right" vertical="center" shrinkToFit="1"/>
    </xf>
    <xf numFmtId="0" fontId="3" fillId="0" borderId="95" xfId="0" applyFont="1" applyBorder="1" applyAlignment="1">
      <alignment horizontal="center" vertical="center"/>
    </xf>
    <xf numFmtId="176" fontId="3" fillId="0" borderId="29" xfId="0" applyNumberFormat="1" applyFont="1" applyBorder="1">
      <alignment vertical="center"/>
    </xf>
    <xf numFmtId="176" fontId="3" fillId="0" borderId="30" xfId="0" applyNumberFormat="1" applyFont="1" applyBorder="1">
      <alignment vertical="center"/>
    </xf>
    <xf numFmtId="176" fontId="3" fillId="0" borderId="31" xfId="0" applyNumberFormat="1" applyFont="1" applyBorder="1">
      <alignment vertical="center"/>
    </xf>
    <xf numFmtId="176" fontId="3" fillId="0" borderId="8" xfId="0" applyNumberFormat="1" applyFont="1" applyBorder="1">
      <alignment vertical="center"/>
    </xf>
    <xf numFmtId="38" fontId="3" fillId="2" borderId="5" xfId="1" applyFont="1" applyFill="1" applyBorder="1">
      <alignment vertical="center"/>
    </xf>
    <xf numFmtId="38" fontId="3" fillId="0" borderId="5" xfId="1" applyFont="1" applyFill="1" applyBorder="1">
      <alignment vertical="center"/>
    </xf>
    <xf numFmtId="38" fontId="3" fillId="2" borderId="19" xfId="1" applyFont="1" applyFill="1" applyBorder="1">
      <alignment vertical="center"/>
    </xf>
    <xf numFmtId="38" fontId="3" fillId="2" borderId="20" xfId="1" applyFont="1" applyFill="1" applyBorder="1">
      <alignment vertical="center"/>
    </xf>
    <xf numFmtId="38" fontId="3" fillId="2" borderId="23" xfId="1" applyFont="1" applyFill="1" applyBorder="1">
      <alignment vertical="center"/>
    </xf>
    <xf numFmtId="38" fontId="3" fillId="2" borderId="21" xfId="1" applyFont="1" applyFill="1" applyBorder="1">
      <alignment vertical="center"/>
    </xf>
    <xf numFmtId="38" fontId="3" fillId="2" borderId="58" xfId="1" applyFont="1" applyFill="1" applyBorder="1">
      <alignment vertical="center"/>
    </xf>
    <xf numFmtId="176" fontId="3" fillId="0" borderId="100" xfId="0" applyNumberFormat="1" applyFont="1" applyBorder="1">
      <alignment vertical="center"/>
    </xf>
    <xf numFmtId="176" fontId="3" fillId="0" borderId="81" xfId="0" applyNumberFormat="1" applyFont="1" applyBorder="1">
      <alignment vertical="center"/>
    </xf>
    <xf numFmtId="176" fontId="3" fillId="0" borderId="82" xfId="0" applyNumberFormat="1" applyFont="1" applyBorder="1">
      <alignment vertical="center"/>
    </xf>
    <xf numFmtId="176" fontId="3" fillId="0" borderId="83" xfId="0" applyNumberFormat="1" applyFont="1" applyBorder="1">
      <alignment vertical="center"/>
    </xf>
    <xf numFmtId="176" fontId="3" fillId="0" borderId="103" xfId="0" applyNumberFormat="1" applyFont="1" applyBorder="1">
      <alignment vertical="center"/>
    </xf>
    <xf numFmtId="176" fontId="3" fillId="0" borderId="85" xfId="0" applyNumberFormat="1" applyFont="1" applyBorder="1">
      <alignment vertical="center"/>
    </xf>
    <xf numFmtId="0" fontId="3" fillId="0" borderId="31" xfId="0" applyFont="1" applyBorder="1" applyAlignment="1">
      <alignment horizontal="center" vertical="center"/>
    </xf>
    <xf numFmtId="0" fontId="3" fillId="0" borderId="10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77" fontId="3" fillId="2" borderId="19" xfId="0" applyNumberFormat="1" applyFont="1" applyFill="1" applyBorder="1">
      <alignment vertical="center"/>
    </xf>
    <xf numFmtId="177" fontId="3" fillId="2" borderId="21" xfId="0" applyNumberFormat="1" applyFont="1" applyFill="1" applyBorder="1">
      <alignment vertical="center"/>
    </xf>
    <xf numFmtId="177" fontId="3" fillId="2" borderId="20" xfId="0" applyNumberFormat="1" applyFont="1" applyFill="1" applyBorder="1">
      <alignment vertical="center"/>
    </xf>
    <xf numFmtId="176" fontId="3" fillId="0" borderId="100" xfId="0" applyNumberFormat="1" applyFont="1" applyBorder="1" applyAlignment="1">
      <alignment horizontal="right" vertical="center"/>
    </xf>
    <xf numFmtId="176" fontId="3" fillId="0" borderId="81" xfId="0" applyNumberFormat="1" applyFont="1" applyBorder="1" applyAlignment="1">
      <alignment horizontal="right" vertical="center"/>
    </xf>
    <xf numFmtId="176" fontId="3" fillId="0" borderId="83" xfId="0" applyNumberFormat="1" applyFont="1" applyBorder="1" applyAlignment="1">
      <alignment horizontal="right" vertical="center"/>
    </xf>
    <xf numFmtId="176" fontId="3" fillId="0" borderId="78" xfId="0" applyNumberFormat="1" applyFont="1" applyBorder="1" applyAlignment="1">
      <alignment horizontal="right" vertical="center"/>
    </xf>
    <xf numFmtId="0" fontId="3" fillId="0" borderId="81" xfId="0" applyFont="1" applyBorder="1" applyAlignment="1">
      <alignment horizontal="center" vertical="center"/>
    </xf>
    <xf numFmtId="0" fontId="3" fillId="0" borderId="83" xfId="0" applyFont="1" applyBorder="1" applyAlignment="1">
      <alignment horizontal="center" vertical="center"/>
    </xf>
    <xf numFmtId="0" fontId="3" fillId="0" borderId="82" xfId="0" applyFont="1" applyBorder="1" applyAlignment="1">
      <alignment horizontal="center" vertical="center"/>
    </xf>
    <xf numFmtId="0" fontId="3" fillId="0" borderId="110" xfId="0" applyFont="1" applyBorder="1" applyAlignment="1">
      <alignment horizontal="center" vertical="center"/>
    </xf>
    <xf numFmtId="0" fontId="3" fillId="0" borderId="103" xfId="0" applyFont="1" applyBorder="1" applyAlignment="1">
      <alignment horizontal="center" vertical="center"/>
    </xf>
    <xf numFmtId="0" fontId="3" fillId="0" borderId="85" xfId="0" applyFont="1" applyBorder="1" applyAlignment="1">
      <alignment horizontal="center" vertical="center"/>
    </xf>
    <xf numFmtId="0" fontId="3" fillId="0" borderId="11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7" fillId="0" borderId="0" xfId="0" applyFont="1" applyBorder="1" applyAlignment="1">
      <alignment vertical="center"/>
    </xf>
    <xf numFmtId="0" fontId="27" fillId="0" borderId="49" xfId="0" applyFont="1" applyBorder="1" applyAlignment="1">
      <alignment vertical="center"/>
    </xf>
    <xf numFmtId="0" fontId="3" fillId="0" borderId="4" xfId="0" applyFont="1" applyBorder="1" applyAlignment="1">
      <alignment horizontal="center" vertical="center"/>
    </xf>
    <xf numFmtId="38" fontId="4" fillId="0" borderId="65" xfId="1" applyFont="1" applyBorder="1" applyAlignment="1">
      <alignment horizontal="center" vertical="center"/>
    </xf>
    <xf numFmtId="38" fontId="4" fillId="0" borderId="64" xfId="1" applyFont="1" applyBorder="1" applyAlignment="1">
      <alignment horizontal="center" vertical="center"/>
    </xf>
    <xf numFmtId="0" fontId="3" fillId="7" borderId="9" xfId="0" applyFont="1" applyFill="1" applyBorder="1" applyAlignment="1">
      <alignment horizontal="center" vertical="center" shrinkToFit="1"/>
    </xf>
    <xf numFmtId="176" fontId="3" fillId="0" borderId="4" xfId="0" applyNumberFormat="1" applyFont="1" applyFill="1" applyBorder="1">
      <alignment vertical="center"/>
    </xf>
    <xf numFmtId="176" fontId="3" fillId="0" borderId="29" xfId="0" applyNumberFormat="1" applyFont="1" applyFill="1" applyBorder="1">
      <alignment vertical="center"/>
    </xf>
    <xf numFmtId="176" fontId="3" fillId="0" borderId="30" xfId="0" applyNumberFormat="1" applyFont="1" applyFill="1" applyBorder="1">
      <alignment vertical="center"/>
    </xf>
    <xf numFmtId="176" fontId="3" fillId="0" borderId="31" xfId="0" applyNumberFormat="1" applyFont="1" applyFill="1" applyBorder="1">
      <alignment vertical="center"/>
    </xf>
    <xf numFmtId="176" fontId="3" fillId="0" borderId="8" xfId="0" applyNumberFormat="1" applyFont="1" applyFill="1" applyBorder="1">
      <alignment vertical="center"/>
    </xf>
    <xf numFmtId="0" fontId="17" fillId="5" borderId="96" xfId="0" applyFont="1" applyFill="1" applyBorder="1" applyAlignment="1">
      <alignment horizontal="center" vertical="center" shrinkToFit="1"/>
    </xf>
    <xf numFmtId="0" fontId="3" fillId="0" borderId="24" xfId="0" applyFont="1" applyBorder="1" applyAlignment="1">
      <alignment horizontal="right" vertical="center" shrinkToFit="1"/>
    </xf>
    <xf numFmtId="0" fontId="3" fillId="0" borderId="15" xfId="0" applyFont="1" applyBorder="1" applyAlignment="1">
      <alignment horizontal="center" vertical="center"/>
    </xf>
    <xf numFmtId="177" fontId="3" fillId="2" borderId="58" xfId="0" applyNumberFormat="1" applyFont="1" applyFill="1" applyBorder="1">
      <alignment vertical="center"/>
    </xf>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6" xfId="0" applyFont="1" applyFill="1" applyBorder="1" applyAlignment="1">
      <alignment horizontal="center" vertical="center"/>
    </xf>
    <xf numFmtId="0" fontId="36" fillId="0" borderId="0" xfId="0" applyFont="1">
      <alignment vertical="center"/>
    </xf>
    <xf numFmtId="0" fontId="38" fillId="0" borderId="0" xfId="2" applyFont="1" applyAlignment="1">
      <alignment vertical="center"/>
    </xf>
    <xf numFmtId="0" fontId="38" fillId="0" borderId="2" xfId="2" applyFont="1" applyBorder="1" applyAlignment="1">
      <alignment horizontal="center" vertical="center" shrinkToFit="1"/>
    </xf>
    <xf numFmtId="0" fontId="38" fillId="8" borderId="5" xfId="2" applyFont="1" applyFill="1" applyBorder="1" applyAlignment="1">
      <alignment vertical="center"/>
    </xf>
    <xf numFmtId="0" fontId="38" fillId="8" borderId="2" xfId="2" applyFont="1" applyFill="1" applyBorder="1" applyAlignment="1">
      <alignment vertical="center"/>
    </xf>
    <xf numFmtId="0" fontId="38" fillId="8" borderId="138" xfId="2" applyFont="1" applyFill="1" applyBorder="1" applyAlignment="1">
      <alignment vertical="center"/>
    </xf>
    <xf numFmtId="0" fontId="38" fillId="8" borderId="139" xfId="2" applyFont="1" applyFill="1" applyBorder="1" applyAlignment="1">
      <alignment vertical="center"/>
    </xf>
    <xf numFmtId="0" fontId="38" fillId="8" borderId="65" xfId="2" applyFont="1" applyFill="1" applyBorder="1" applyAlignment="1">
      <alignment vertical="center"/>
    </xf>
    <xf numFmtId="0" fontId="38" fillId="0" borderId="4" xfId="2" applyFont="1" applyBorder="1" applyAlignment="1">
      <alignment horizontal="center" vertical="center" shrinkToFit="1"/>
    </xf>
    <xf numFmtId="0" fontId="38" fillId="0" borderId="2" xfId="2" applyFont="1" applyFill="1" applyBorder="1" applyAlignment="1">
      <alignment horizontal="center" vertical="center"/>
    </xf>
    <xf numFmtId="0" fontId="43" fillId="0" borderId="0" xfId="2" applyFont="1" applyAlignment="1">
      <alignment vertical="center"/>
    </xf>
    <xf numFmtId="0" fontId="45" fillId="0" borderId="0" xfId="2" applyFont="1" applyFill="1"/>
    <xf numFmtId="0" fontId="40" fillId="0" borderId="0" xfId="2" applyFont="1" applyAlignment="1">
      <alignment vertical="center"/>
    </xf>
    <xf numFmtId="0" fontId="46" fillId="0" borderId="0" xfId="2" applyFont="1" applyFill="1"/>
    <xf numFmtId="0" fontId="46" fillId="0" borderId="0" xfId="2" applyFont="1" applyFill="1" applyAlignment="1">
      <alignment wrapText="1"/>
    </xf>
    <xf numFmtId="0" fontId="37" fillId="0" borderId="0" xfId="2"/>
    <xf numFmtId="0" fontId="47" fillId="0" borderId="0" xfId="2" applyFont="1" applyFill="1" applyBorder="1" applyAlignment="1">
      <alignment horizontal="left" vertical="center"/>
    </xf>
    <xf numFmtId="0" fontId="37" fillId="0" borderId="0" xfId="2" applyBorder="1" applyAlignment="1"/>
    <xf numFmtId="0" fontId="38" fillId="0" borderId="0" xfId="2" applyFont="1" applyFill="1" applyBorder="1" applyAlignment="1"/>
    <xf numFmtId="0" fontId="38" fillId="0" borderId="0" xfId="2" applyFont="1" applyBorder="1" applyAlignment="1">
      <alignment horizontal="right" vertical="center"/>
    </xf>
    <xf numFmtId="182" fontId="12" fillId="0" borderId="0" xfId="2" applyNumberFormat="1" applyFont="1" applyFill="1" applyBorder="1" applyAlignment="1">
      <alignment horizontal="right" vertical="center"/>
    </xf>
    <xf numFmtId="182" fontId="12" fillId="0" borderId="0" xfId="2" applyNumberFormat="1" applyFont="1" applyFill="1" applyBorder="1" applyAlignment="1">
      <alignment horizontal="right" vertical="center" wrapText="1"/>
    </xf>
    <xf numFmtId="0" fontId="12" fillId="0" borderId="0" xfId="2" applyFont="1" applyFill="1" applyBorder="1" applyAlignment="1">
      <alignment horizontal="center" vertical="center" wrapText="1"/>
    </xf>
    <xf numFmtId="0" fontId="38" fillId="0" borderId="0" xfId="2" applyFont="1" applyBorder="1" applyAlignment="1">
      <alignment horizontal="center" vertical="center" wrapText="1"/>
    </xf>
    <xf numFmtId="0" fontId="46" fillId="0" borderId="0" xfId="2" applyFont="1" applyFill="1" applyAlignment="1">
      <alignment vertical="center"/>
    </xf>
    <xf numFmtId="0" fontId="46" fillId="0" borderId="0" xfId="2" applyFont="1" applyFill="1" applyAlignment="1">
      <alignment vertical="center" wrapText="1"/>
    </xf>
    <xf numFmtId="3" fontId="12" fillId="4" borderId="2" xfId="2" applyNumberFormat="1" applyFont="1" applyFill="1" applyBorder="1" applyAlignment="1">
      <alignment horizontal="center" vertical="center"/>
    </xf>
    <xf numFmtId="0" fontId="12" fillId="4" borderId="2" xfId="2" applyFont="1" applyFill="1" applyBorder="1" applyAlignment="1">
      <alignment horizontal="center" vertical="center" wrapText="1"/>
    </xf>
    <xf numFmtId="0" fontId="46" fillId="0" borderId="0" xfId="2" applyFont="1" applyFill="1" applyBorder="1" applyAlignment="1">
      <alignment vertical="center" wrapText="1"/>
    </xf>
    <xf numFmtId="0" fontId="12" fillId="4" borderId="2" xfId="2" applyFont="1" applyFill="1" applyBorder="1" applyAlignment="1">
      <alignment horizontal="center" vertical="center" shrinkToFit="1"/>
    </xf>
    <xf numFmtId="0" fontId="12" fillId="4" borderId="2" xfId="2" applyFont="1" applyFill="1" applyBorder="1" applyAlignment="1">
      <alignment horizontal="center" vertical="center"/>
    </xf>
    <xf numFmtId="0" fontId="12" fillId="4" borderId="4" xfId="2" applyFont="1" applyFill="1" applyBorder="1" applyAlignment="1">
      <alignment horizontal="center" vertical="center"/>
    </xf>
    <xf numFmtId="0" fontId="38" fillId="0" borderId="54" xfId="2" applyFont="1" applyBorder="1" applyAlignment="1">
      <alignment horizontal="center" vertical="center" shrinkToFit="1"/>
    </xf>
    <xf numFmtId="0" fontId="48" fillId="4" borderId="8" xfId="2" applyFont="1" applyFill="1" applyBorder="1" applyAlignment="1">
      <alignment horizontal="center" vertical="center"/>
    </xf>
    <xf numFmtId="0" fontId="38" fillId="0" borderId="14" xfId="2" applyFont="1" applyBorder="1" applyAlignment="1">
      <alignment horizontal="center" vertical="center" shrinkToFit="1"/>
    </xf>
    <xf numFmtId="0" fontId="12" fillId="4" borderId="3" xfId="2" applyFont="1" applyFill="1" applyBorder="1" applyAlignment="1">
      <alignment horizontal="center" vertical="center"/>
    </xf>
    <xf numFmtId="0" fontId="38" fillId="0" borderId="5" xfId="2" applyFont="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54" xfId="2" applyFont="1" applyFill="1" applyBorder="1" applyAlignment="1">
      <alignment horizontal="center" vertical="center"/>
    </xf>
    <xf numFmtId="0" fontId="12" fillId="4" borderId="6" xfId="2" applyFont="1" applyFill="1" applyBorder="1" applyAlignment="1">
      <alignment horizontal="center" vertical="center"/>
    </xf>
    <xf numFmtId="0" fontId="12" fillId="0" borderId="14" xfId="2" applyFont="1" applyFill="1" applyBorder="1" applyAlignment="1">
      <alignment horizontal="center" vertical="center"/>
    </xf>
    <xf numFmtId="0" fontId="49" fillId="0" borderId="0" xfId="2" applyFont="1" applyFill="1" applyBorder="1"/>
    <xf numFmtId="0" fontId="47" fillId="0" borderId="0" xfId="2" applyFont="1" applyFill="1" applyBorder="1" applyAlignment="1">
      <alignment horizontal="right" vertical="center"/>
    </xf>
    <xf numFmtId="184" fontId="47" fillId="0" borderId="0" xfId="2" applyNumberFormat="1" applyFont="1" applyFill="1" applyBorder="1" applyAlignment="1">
      <alignment horizontal="left" vertical="center"/>
    </xf>
    <xf numFmtId="0" fontId="50" fillId="0" borderId="0" xfId="2" applyFont="1" applyFill="1" applyAlignment="1">
      <alignment horizontal="center" vertical="center"/>
    </xf>
    <xf numFmtId="0" fontId="40" fillId="0" borderId="0" xfId="2" applyFont="1"/>
    <xf numFmtId="0" fontId="38" fillId="0" borderId="0" xfId="2" applyFont="1"/>
    <xf numFmtId="176" fontId="38" fillId="10" borderId="2" xfId="2" applyNumberFormat="1" applyFont="1" applyFill="1" applyBorder="1" applyAlignment="1">
      <alignment horizontal="right" vertical="center"/>
    </xf>
    <xf numFmtId="0" fontId="38" fillId="4" borderId="2" xfId="2" applyFont="1" applyFill="1" applyBorder="1" applyAlignment="1">
      <alignment horizontal="center" vertical="center" shrinkToFit="1"/>
    </xf>
    <xf numFmtId="0" fontId="38" fillId="0" borderId="0" xfId="2" applyFont="1" applyAlignment="1">
      <alignment horizontal="center" vertical="center"/>
    </xf>
    <xf numFmtId="0" fontId="38" fillId="2" borderId="143" xfId="2" applyFont="1" applyFill="1" applyBorder="1" applyAlignment="1">
      <alignment horizontal="center" vertical="center"/>
    </xf>
    <xf numFmtId="0" fontId="38" fillId="2" borderId="144" xfId="2" applyFont="1" applyFill="1" applyBorder="1" applyAlignment="1">
      <alignment horizontal="center" vertical="center"/>
    </xf>
    <xf numFmtId="0" fontId="42" fillId="5" borderId="17" xfId="2" applyFont="1" applyFill="1" applyBorder="1" applyAlignment="1">
      <alignment horizontal="center" vertical="center"/>
    </xf>
    <xf numFmtId="0" fontId="53" fillId="0" borderId="143" xfId="2" applyFont="1" applyBorder="1" applyAlignment="1">
      <alignment horizontal="center" vertical="center"/>
    </xf>
    <xf numFmtId="0" fontId="53" fillId="0" borderId="145" xfId="2" applyFont="1" applyBorder="1" applyAlignment="1">
      <alignment horizontal="center" vertical="center"/>
    </xf>
    <xf numFmtId="0" fontId="38" fillId="2" borderId="147" xfId="2" applyFont="1" applyFill="1" applyBorder="1" applyAlignment="1">
      <alignment horizontal="center" vertical="center"/>
    </xf>
    <xf numFmtId="0" fontId="53" fillId="0" borderId="148" xfId="2" applyFont="1" applyBorder="1" applyAlignment="1">
      <alignment horizontal="center" vertical="center"/>
    </xf>
    <xf numFmtId="0" fontId="53" fillId="0" borderId="149" xfId="2" applyFont="1" applyBorder="1" applyAlignment="1">
      <alignment horizontal="center" vertical="center"/>
    </xf>
    <xf numFmtId="0" fontId="42" fillId="5" borderId="139" xfId="2" applyFont="1" applyFill="1" applyBorder="1" applyAlignment="1">
      <alignment horizontal="center" vertical="center"/>
    </xf>
    <xf numFmtId="0" fontId="0" fillId="0" borderId="5" xfId="0" applyBorder="1" applyAlignment="1">
      <alignment horizontal="center" vertical="center"/>
    </xf>
    <xf numFmtId="0" fontId="40" fillId="0" borderId="0" xfId="2" applyFont="1" applyAlignment="1">
      <alignment horizontal="left" vertical="center"/>
    </xf>
    <xf numFmtId="0" fontId="38" fillId="11" borderId="143" xfId="2" applyFont="1" applyFill="1" applyBorder="1" applyAlignment="1">
      <alignment horizontal="center" vertical="center"/>
    </xf>
    <xf numFmtId="0" fontId="41" fillId="5" borderId="153" xfId="2" applyFont="1" applyFill="1" applyBorder="1" applyAlignment="1">
      <alignment horizontal="center" vertical="center"/>
    </xf>
    <xf numFmtId="0" fontId="41" fillId="5" borderId="122" xfId="2" applyFont="1" applyFill="1" applyBorder="1" applyAlignment="1">
      <alignment horizontal="center" vertical="center"/>
    </xf>
    <xf numFmtId="0" fontId="41" fillId="5" borderId="29" xfId="2" applyFont="1" applyFill="1" applyBorder="1" applyAlignment="1">
      <alignment horizontal="center" vertical="center"/>
    </xf>
    <xf numFmtId="0" fontId="41" fillId="5" borderId="30" xfId="2" applyFont="1" applyFill="1" applyBorder="1" applyAlignment="1">
      <alignment horizontal="center" vertical="center"/>
    </xf>
    <xf numFmtId="0" fontId="41" fillId="5" borderId="31" xfId="2" applyFont="1" applyFill="1" applyBorder="1" applyAlignment="1">
      <alignment horizontal="center" vertical="center"/>
    </xf>
    <xf numFmtId="0" fontId="41" fillId="5" borderId="121" xfId="2" applyFont="1" applyFill="1" applyBorder="1" applyAlignment="1">
      <alignment horizontal="center" vertical="center" wrapText="1"/>
    </xf>
    <xf numFmtId="0" fontId="41" fillId="5" borderId="153" xfId="2" applyFont="1" applyFill="1" applyBorder="1" applyAlignment="1">
      <alignment horizontal="center" vertical="center" wrapText="1"/>
    </xf>
    <xf numFmtId="0" fontId="57" fillId="0" borderId="115" xfId="2" applyFont="1" applyFill="1" applyBorder="1" applyAlignment="1">
      <alignment horizontal="center" vertical="center"/>
    </xf>
    <xf numFmtId="0" fontId="57" fillId="0" borderId="154" xfId="2" applyFont="1" applyFill="1" applyBorder="1" applyAlignment="1">
      <alignment horizontal="center" vertical="center"/>
    </xf>
    <xf numFmtId="0" fontId="57" fillId="0" borderId="116" xfId="2" applyFont="1" applyFill="1" applyBorder="1" applyAlignment="1">
      <alignment horizontal="center" vertical="center"/>
    </xf>
    <xf numFmtId="0" fontId="57" fillId="0" borderId="117" xfId="2" applyFont="1" applyFill="1" applyBorder="1" applyAlignment="1">
      <alignment horizontal="center" vertical="center"/>
    </xf>
    <xf numFmtId="0" fontId="57" fillId="0" borderId="143" xfId="2" applyFont="1" applyFill="1" applyBorder="1" applyAlignment="1">
      <alignment horizontal="center" vertical="center"/>
    </xf>
    <xf numFmtId="0" fontId="57" fillId="0" borderId="118" xfId="2" applyFont="1" applyFill="1" applyBorder="1" applyAlignment="1">
      <alignment horizontal="center" vertical="center"/>
    </xf>
    <xf numFmtId="0" fontId="57" fillId="0" borderId="119" xfId="2" applyFont="1" applyFill="1" applyBorder="1" applyAlignment="1">
      <alignment horizontal="center" vertical="center"/>
    </xf>
    <xf numFmtId="0" fontId="57" fillId="0" borderId="152" xfId="2" applyFont="1" applyFill="1" applyBorder="1" applyAlignment="1">
      <alignment horizontal="center" vertical="center"/>
    </xf>
    <xf numFmtId="0" fontId="57" fillId="0" borderId="120" xfId="2" applyFont="1" applyFill="1" applyBorder="1" applyAlignment="1">
      <alignment horizontal="center" vertical="center"/>
    </xf>
    <xf numFmtId="9" fontId="38" fillId="10" borderId="16" xfId="2" applyNumberFormat="1" applyFont="1" applyFill="1" applyBorder="1" applyAlignment="1">
      <alignment vertical="center" shrinkToFit="1"/>
    </xf>
    <xf numFmtId="9" fontId="38" fillId="10" borderId="17" xfId="2" applyNumberFormat="1" applyFont="1" applyFill="1" applyBorder="1" applyAlignment="1">
      <alignment vertical="center" shrinkToFit="1"/>
    </xf>
    <xf numFmtId="9" fontId="38" fillId="10" borderId="18" xfId="2" applyNumberFormat="1" applyFont="1" applyFill="1" applyBorder="1" applyAlignment="1">
      <alignment vertical="center" shrinkToFit="1"/>
    </xf>
    <xf numFmtId="176" fontId="38" fillId="10" borderId="2" xfId="2" applyNumberFormat="1" applyFont="1" applyFill="1" applyBorder="1" applyAlignment="1">
      <alignment horizontal="right" vertical="center" shrinkToFit="1"/>
    </xf>
    <xf numFmtId="0" fontId="50" fillId="10" borderId="0" xfId="2" applyFont="1" applyFill="1" applyAlignment="1">
      <alignment horizontal="center" vertical="center"/>
    </xf>
    <xf numFmtId="0" fontId="47" fillId="10" borderId="0" xfId="2" applyFont="1" applyFill="1" applyBorder="1" applyAlignment="1">
      <alignment horizontal="left" vertical="center"/>
    </xf>
    <xf numFmtId="0" fontId="40" fillId="10" borderId="0" xfId="2" applyFont="1" applyFill="1"/>
    <xf numFmtId="0" fontId="40" fillId="10" borderId="0" xfId="2" applyFont="1" applyFill="1" applyAlignment="1">
      <alignment vertical="center"/>
    </xf>
    <xf numFmtId="182" fontId="16" fillId="0" borderId="0" xfId="0" applyNumberFormat="1" applyFont="1">
      <alignment vertical="center"/>
    </xf>
    <xf numFmtId="0" fontId="40" fillId="0" borderId="154" xfId="2" applyFont="1" applyFill="1" applyBorder="1" applyAlignment="1">
      <alignment horizontal="center" vertical="center"/>
    </xf>
    <xf numFmtId="0" fontId="40" fillId="0" borderId="143" xfId="2" applyFont="1" applyFill="1" applyBorder="1" applyAlignment="1">
      <alignment horizontal="center" vertical="center"/>
    </xf>
    <xf numFmtId="0" fontId="12" fillId="0" borderId="21"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19" xfId="2" applyFont="1" applyFill="1" applyBorder="1" applyAlignment="1">
      <alignment horizontal="center" vertical="center"/>
    </xf>
    <xf numFmtId="0" fontId="3" fillId="0" borderId="2" xfId="0" applyFont="1" applyBorder="1" applyAlignment="1">
      <alignment vertical="center" shrinkToFit="1"/>
    </xf>
    <xf numFmtId="0" fontId="21" fillId="5" borderId="6" xfId="0" applyFont="1" applyFill="1" applyBorder="1" applyAlignment="1">
      <alignment horizontal="center" vertical="center" wrapText="1"/>
    </xf>
    <xf numFmtId="0" fontId="16" fillId="5" borderId="2" xfId="0" applyFont="1" applyFill="1" applyBorder="1" applyAlignment="1">
      <alignment horizontal="center" vertical="center"/>
    </xf>
    <xf numFmtId="38" fontId="3" fillId="0" borderId="2" xfId="1" applyFont="1" applyFill="1" applyBorder="1" applyAlignment="1">
      <alignment horizontal="center" vertical="center"/>
    </xf>
    <xf numFmtId="0" fontId="16" fillId="5" borderId="51" xfId="0" applyFont="1" applyFill="1" applyBorder="1" applyAlignment="1">
      <alignment horizontal="center" vertical="center"/>
    </xf>
    <xf numFmtId="0" fontId="0" fillId="0" borderId="0" xfId="0" applyBorder="1" applyAlignment="1">
      <alignment vertical="center"/>
    </xf>
    <xf numFmtId="0" fontId="3" fillId="0" borderId="18" xfId="0" applyFont="1" applyBorder="1" applyAlignment="1">
      <alignment horizontal="right" vertical="center" shrinkToFit="1"/>
    </xf>
    <xf numFmtId="0" fontId="0" fillId="0" borderId="5" xfId="0" applyBorder="1" applyAlignment="1">
      <alignment horizontal="right" vertical="center"/>
    </xf>
    <xf numFmtId="0" fontId="17" fillId="5" borderId="52" xfId="0" applyFont="1" applyFill="1" applyBorder="1" applyAlignment="1">
      <alignment horizontal="center" vertical="center"/>
    </xf>
    <xf numFmtId="0" fontId="3" fillId="0" borderId="0" xfId="0" applyFont="1" applyBorder="1" applyAlignment="1">
      <alignment horizontal="center" vertical="center"/>
    </xf>
    <xf numFmtId="0" fontId="38" fillId="12" borderId="2" xfId="2" applyFont="1" applyFill="1" applyBorder="1" applyAlignment="1">
      <alignment horizontal="center" vertical="center"/>
    </xf>
    <xf numFmtId="0" fontId="38" fillId="12" borderId="2" xfId="2" applyFont="1" applyFill="1" applyBorder="1" applyAlignment="1">
      <alignment vertical="center" wrapText="1"/>
    </xf>
    <xf numFmtId="0" fontId="38" fillId="12" borderId="65" xfId="2" applyFont="1" applyFill="1" applyBorder="1" applyAlignment="1">
      <alignment horizontal="right" vertical="center"/>
    </xf>
    <xf numFmtId="0" fontId="38" fillId="12" borderId="139" xfId="2" applyFont="1" applyFill="1" applyBorder="1" applyAlignment="1">
      <alignment horizontal="right" vertical="center"/>
    </xf>
    <xf numFmtId="0" fontId="38" fillId="12" borderId="138" xfId="2" applyFont="1" applyFill="1" applyBorder="1" applyAlignment="1">
      <alignment horizontal="right" vertical="center"/>
    </xf>
    <xf numFmtId="0" fontId="38" fillId="12" borderId="2" xfId="2" applyFont="1" applyFill="1" applyBorder="1" applyAlignment="1">
      <alignment horizontal="right" vertical="center"/>
    </xf>
    <xf numFmtId="0" fontId="38" fillId="12" borderId="5" xfId="2" applyFont="1" applyFill="1" applyBorder="1" applyAlignment="1">
      <alignment horizontal="right" vertical="center"/>
    </xf>
    <xf numFmtId="0" fontId="12" fillId="12" borderId="4" xfId="2" applyFont="1" applyFill="1" applyBorder="1" applyAlignment="1">
      <alignment horizontal="right" vertical="center" shrinkToFit="1"/>
    </xf>
    <xf numFmtId="0" fontId="38" fillId="12" borderId="7" xfId="2" applyFont="1" applyFill="1" applyBorder="1" applyAlignment="1">
      <alignment vertical="center" shrinkToFit="1"/>
    </xf>
    <xf numFmtId="0" fontId="12" fillId="12" borderId="16" xfId="2" applyFont="1" applyFill="1" applyBorder="1" applyAlignment="1">
      <alignment horizontal="center" vertical="center" wrapText="1"/>
    </xf>
    <xf numFmtId="0" fontId="12" fillId="12" borderId="17" xfId="2" applyFont="1" applyFill="1" applyBorder="1" applyAlignment="1">
      <alignment horizontal="center" vertical="center"/>
    </xf>
    <xf numFmtId="0" fontId="12" fillId="12" borderId="18" xfId="2" applyFont="1" applyFill="1" applyBorder="1" applyAlignment="1">
      <alignment horizontal="center" vertical="center" wrapText="1"/>
    </xf>
    <xf numFmtId="0" fontId="12" fillId="12" borderId="29" xfId="2" applyFont="1" applyFill="1" applyBorder="1" applyAlignment="1">
      <alignment horizontal="center" vertical="center" wrapText="1"/>
    </xf>
    <xf numFmtId="0" fontId="12" fillId="12" borderId="16" xfId="2" applyFont="1" applyFill="1" applyBorder="1" applyAlignment="1">
      <alignment vertical="center"/>
    </xf>
    <xf numFmtId="0" fontId="46" fillId="12" borderId="16" xfId="2" applyFont="1" applyFill="1" applyBorder="1" applyAlignment="1">
      <alignment horizontal="center" vertical="center" wrapText="1"/>
    </xf>
    <xf numFmtId="0" fontId="12" fillId="12" borderId="30" xfId="2" applyFont="1" applyFill="1" applyBorder="1" applyAlignment="1">
      <alignment horizontal="center" vertical="center" wrapText="1"/>
    </xf>
    <xf numFmtId="0" fontId="12" fillId="12" borderId="17" xfId="2" applyFont="1" applyFill="1" applyBorder="1" applyAlignment="1">
      <alignment vertical="center"/>
    </xf>
    <xf numFmtId="0" fontId="46" fillId="12" borderId="17" xfId="2" applyFont="1" applyFill="1" applyBorder="1" applyAlignment="1">
      <alignment horizontal="center" vertical="center" wrapText="1"/>
    </xf>
    <xf numFmtId="0" fontId="12" fillId="12" borderId="31" xfId="2" applyFont="1" applyFill="1" applyBorder="1" applyAlignment="1">
      <alignment horizontal="center" vertical="center" wrapText="1"/>
    </xf>
    <xf numFmtId="0" fontId="12" fillId="12" borderId="18" xfId="2" applyFont="1" applyFill="1" applyBorder="1" applyAlignment="1">
      <alignment vertical="center"/>
    </xf>
    <xf numFmtId="0" fontId="46" fillId="12" borderId="18" xfId="2" applyFont="1" applyFill="1" applyBorder="1" applyAlignment="1">
      <alignment horizontal="center" vertical="center" wrapText="1"/>
    </xf>
    <xf numFmtId="3" fontId="12" fillId="12" borderId="29" xfId="2" applyNumberFormat="1" applyFont="1" applyFill="1" applyBorder="1" applyAlignment="1">
      <alignment horizontal="right" vertical="center"/>
    </xf>
    <xf numFmtId="3" fontId="12" fillId="12" borderId="30" xfId="2" applyNumberFormat="1" applyFont="1" applyFill="1" applyBorder="1" applyAlignment="1">
      <alignment horizontal="right" vertical="center"/>
    </xf>
    <xf numFmtId="3" fontId="12" fillId="12" borderId="31" xfId="2" applyNumberFormat="1" applyFont="1" applyFill="1" applyBorder="1" applyAlignment="1">
      <alignment horizontal="right" vertical="center"/>
    </xf>
    <xf numFmtId="176" fontId="12" fillId="12" borderId="16" xfId="2" applyNumberFormat="1" applyFont="1" applyFill="1" applyBorder="1" applyAlignment="1">
      <alignment horizontal="right" vertical="center"/>
    </xf>
    <xf numFmtId="176" fontId="12" fillId="12" borderId="17" xfId="2" applyNumberFormat="1" applyFont="1" applyFill="1" applyBorder="1" applyAlignment="1">
      <alignment horizontal="right" vertical="center"/>
    </xf>
    <xf numFmtId="176" fontId="12" fillId="12" borderId="18" xfId="2" applyNumberFormat="1" applyFont="1" applyFill="1" applyBorder="1" applyAlignment="1">
      <alignment horizontal="right" vertical="center"/>
    </xf>
    <xf numFmtId="182" fontId="12" fillId="12" borderId="16" xfId="2" applyNumberFormat="1" applyFont="1" applyFill="1" applyBorder="1" applyAlignment="1">
      <alignment horizontal="right" vertical="center" wrapText="1"/>
    </xf>
    <xf numFmtId="182" fontId="12" fillId="12" borderId="16" xfId="2" applyNumberFormat="1" applyFont="1" applyFill="1" applyBorder="1" applyAlignment="1">
      <alignment horizontal="right" vertical="center"/>
    </xf>
    <xf numFmtId="0" fontId="12" fillId="12" borderId="17" xfId="2" applyFont="1" applyFill="1" applyBorder="1" applyAlignment="1">
      <alignment horizontal="center" vertical="center" wrapText="1"/>
    </xf>
    <xf numFmtId="182" fontId="12" fillId="12" borderId="17" xfId="2" applyNumberFormat="1" applyFont="1" applyFill="1" applyBorder="1" applyAlignment="1">
      <alignment horizontal="right" vertical="center" wrapText="1"/>
    </xf>
    <xf numFmtId="182" fontId="12" fillId="12" borderId="17" xfId="2" applyNumberFormat="1" applyFont="1" applyFill="1" applyBorder="1" applyAlignment="1">
      <alignment horizontal="right" vertical="center"/>
    </xf>
    <xf numFmtId="182" fontId="12" fillId="12" borderId="18" xfId="2" applyNumberFormat="1" applyFont="1" applyFill="1" applyBorder="1" applyAlignment="1">
      <alignment horizontal="right" vertical="center" wrapText="1"/>
    </xf>
    <xf numFmtId="182" fontId="12" fillId="12" borderId="18" xfId="2" applyNumberFormat="1" applyFont="1" applyFill="1" applyBorder="1" applyAlignment="1">
      <alignment horizontal="right" vertical="center"/>
    </xf>
    <xf numFmtId="176" fontId="38" fillId="12" borderId="16" xfId="2" applyNumberFormat="1" applyFont="1" applyFill="1" applyBorder="1" applyAlignment="1">
      <alignment horizontal="right" vertical="center" shrinkToFit="1"/>
    </xf>
    <xf numFmtId="176" fontId="38" fillId="12" borderId="17" xfId="2" applyNumberFormat="1" applyFont="1" applyFill="1" applyBorder="1" applyAlignment="1">
      <alignment horizontal="right" vertical="center" shrinkToFit="1"/>
    </xf>
    <xf numFmtId="176" fontId="38" fillId="12" borderId="18" xfId="2" applyNumberFormat="1" applyFont="1" applyFill="1" applyBorder="1" applyAlignment="1">
      <alignment horizontal="right" vertical="center" shrinkToFit="1"/>
    </xf>
    <xf numFmtId="176" fontId="38" fillId="12" borderId="16" xfId="2" applyNumberFormat="1" applyFont="1" applyFill="1" applyBorder="1" applyAlignment="1">
      <alignment horizontal="right" vertical="center"/>
    </xf>
    <xf numFmtId="176" fontId="38" fillId="12" borderId="17" xfId="2" applyNumberFormat="1" applyFont="1" applyFill="1" applyBorder="1" applyAlignment="1">
      <alignment horizontal="right" vertical="center"/>
    </xf>
    <xf numFmtId="176" fontId="38" fillId="12" borderId="18" xfId="2" applyNumberFormat="1" applyFont="1" applyFill="1" applyBorder="1" applyAlignment="1">
      <alignment horizontal="right" vertical="center"/>
    </xf>
    <xf numFmtId="3" fontId="40" fillId="12" borderId="4" xfId="2" applyNumberFormat="1" applyFont="1" applyFill="1" applyBorder="1" applyAlignment="1">
      <alignment horizontal="right" vertical="center"/>
    </xf>
    <xf numFmtId="0" fontId="3" fillId="0" borderId="0" xfId="0" applyFont="1" applyAlignment="1">
      <alignment horizontal="left" vertical="center"/>
    </xf>
    <xf numFmtId="0" fontId="19" fillId="0" borderId="0" xfId="0" applyFont="1" applyProtection="1">
      <alignment vertical="center"/>
    </xf>
    <xf numFmtId="0" fontId="3" fillId="0" borderId="0" xfId="0" applyFont="1" applyAlignment="1" applyProtection="1">
      <alignment vertical="center" shrinkToFit="1"/>
    </xf>
    <xf numFmtId="0" fontId="11" fillId="0" borderId="0" xfId="0" applyFont="1" applyAlignment="1" applyProtection="1">
      <alignment vertical="center" shrinkToFit="1"/>
    </xf>
    <xf numFmtId="0" fontId="3" fillId="0" borderId="0" xfId="0" applyFont="1" applyAlignment="1" applyProtection="1">
      <alignment horizontal="center" vertical="center" shrinkToFit="1"/>
    </xf>
    <xf numFmtId="38" fontId="4" fillId="0" borderId="0" xfId="1" applyFont="1" applyProtection="1">
      <alignment vertical="center"/>
    </xf>
    <xf numFmtId="0" fontId="0" fillId="0" borderId="0" xfId="0" applyProtection="1">
      <alignment vertical="center"/>
    </xf>
    <xf numFmtId="0" fontId="3" fillId="0" borderId="0" xfId="0" applyFont="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16" fillId="0" borderId="0" xfId="0" applyFont="1" applyFill="1" applyAlignment="1" applyProtection="1">
      <alignment vertical="center" shrinkToFit="1"/>
    </xf>
    <xf numFmtId="0" fontId="16" fillId="0" borderId="0" xfId="0" applyFont="1" applyFill="1" applyProtection="1">
      <alignment vertical="center"/>
    </xf>
    <xf numFmtId="0" fontId="8" fillId="0" borderId="0" xfId="0" applyFont="1" applyProtection="1">
      <alignment vertical="center"/>
    </xf>
    <xf numFmtId="0" fontId="16" fillId="0" borderId="0" xfId="0" applyFont="1" applyFill="1" applyAlignment="1" applyProtection="1">
      <alignment horizontal="center" vertical="center"/>
    </xf>
    <xf numFmtId="38" fontId="11" fillId="0" borderId="0" xfId="0" applyNumberFormat="1" applyFont="1" applyAlignment="1" applyProtection="1">
      <alignment vertical="center" shrinkToFit="1"/>
    </xf>
    <xf numFmtId="38" fontId="3" fillId="0" borderId="0" xfId="0" applyNumberFormat="1" applyFont="1" applyAlignment="1" applyProtection="1">
      <alignment horizontal="center" vertical="center" shrinkToFit="1"/>
    </xf>
    <xf numFmtId="0" fontId="3" fillId="5" borderId="22" xfId="0" applyFont="1" applyFill="1" applyBorder="1" applyProtection="1">
      <alignment vertical="center"/>
    </xf>
    <xf numFmtId="0" fontId="3" fillId="5" borderId="22" xfId="0" applyFont="1" applyFill="1" applyBorder="1" applyAlignment="1" applyProtection="1">
      <alignment vertical="center" shrinkToFit="1"/>
    </xf>
    <xf numFmtId="176" fontId="11" fillId="0" borderId="0" xfId="0" applyNumberFormat="1" applyFont="1" applyAlignment="1" applyProtection="1">
      <alignment vertical="center" shrinkToFit="1"/>
    </xf>
    <xf numFmtId="176" fontId="3" fillId="0" borderId="0" xfId="0" applyNumberFormat="1" applyFont="1" applyAlignment="1" applyProtection="1">
      <alignment horizontal="center" vertical="center" shrinkToFit="1"/>
    </xf>
    <xf numFmtId="176" fontId="4" fillId="0" borderId="0" xfId="1" applyNumberFormat="1" applyFont="1" applyProtection="1">
      <alignment vertical="center"/>
    </xf>
    <xf numFmtId="0" fontId="16" fillId="0" borderId="0" xfId="0" applyFont="1" applyFill="1" applyAlignment="1" applyProtection="1">
      <alignment horizontal="left" vertical="center"/>
    </xf>
    <xf numFmtId="179" fontId="3" fillId="0" borderId="0" xfId="0" applyNumberFormat="1" applyFont="1" applyProtection="1">
      <alignment vertical="center"/>
    </xf>
    <xf numFmtId="179" fontId="3" fillId="0" borderId="0" xfId="0" applyNumberFormat="1" applyFont="1" applyFill="1" applyProtection="1">
      <alignment vertical="center"/>
    </xf>
    <xf numFmtId="0" fontId="17" fillId="0" borderId="0" xfId="0" applyFont="1" applyFill="1" applyAlignment="1" applyProtection="1">
      <alignment vertical="center" shrinkToFit="1"/>
    </xf>
    <xf numFmtId="38" fontId="4" fillId="0" borderId="0" xfId="0" applyNumberFormat="1" applyFont="1" applyAlignment="1" applyProtection="1">
      <alignment horizontal="center" vertical="center" shrinkToFit="1"/>
    </xf>
    <xf numFmtId="38" fontId="4" fillId="0" borderId="0" xfId="0" applyNumberFormat="1" applyFont="1" applyProtection="1">
      <alignment vertical="center"/>
    </xf>
    <xf numFmtId="0" fontId="17" fillId="0" borderId="0" xfId="0" applyFont="1" applyFill="1" applyProtection="1">
      <alignment vertical="center"/>
    </xf>
    <xf numFmtId="176" fontId="4" fillId="0" borderId="0" xfId="0" applyNumberFormat="1" applyFont="1" applyProtection="1">
      <alignment vertical="center"/>
    </xf>
    <xf numFmtId="176" fontId="3" fillId="0" borderId="0" xfId="0" applyNumberFormat="1" applyFont="1" applyFill="1" applyProtection="1">
      <alignment vertical="center"/>
    </xf>
    <xf numFmtId="176" fontId="3" fillId="0" borderId="0" xfId="0" applyNumberFormat="1" applyFont="1" applyProtection="1">
      <alignment vertical="center"/>
    </xf>
    <xf numFmtId="180" fontId="4" fillId="0" borderId="0" xfId="0" applyNumberFormat="1" applyFont="1" applyProtection="1">
      <alignment vertical="center"/>
    </xf>
    <xf numFmtId="180" fontId="3" fillId="0" borderId="0" xfId="0" applyNumberFormat="1" applyFont="1" applyFill="1" applyProtection="1">
      <alignment vertical="center"/>
    </xf>
    <xf numFmtId="180" fontId="3" fillId="0" borderId="0" xfId="0" applyNumberFormat="1" applyFont="1" applyProtection="1">
      <alignment vertical="center"/>
    </xf>
    <xf numFmtId="0" fontId="4" fillId="0" borderId="0" xfId="0" applyFont="1" applyProtection="1">
      <alignment vertical="center"/>
    </xf>
    <xf numFmtId="0" fontId="4" fillId="0" borderId="0" xfId="0" applyFont="1" applyAlignment="1" applyProtection="1">
      <alignment vertical="center" shrinkToFit="1"/>
    </xf>
    <xf numFmtId="0" fontId="4" fillId="0" borderId="0" xfId="0" applyFont="1" applyAlignment="1" applyProtection="1">
      <alignment horizontal="center" vertical="center" shrinkToFit="1"/>
    </xf>
    <xf numFmtId="0" fontId="4" fillId="0" borderId="0" xfId="0" applyFont="1" applyFill="1" applyProtection="1">
      <alignment vertical="center"/>
    </xf>
    <xf numFmtId="0" fontId="4" fillId="6" borderId="2" xfId="0" applyFont="1" applyFill="1" applyBorder="1" applyProtection="1">
      <alignment vertical="center"/>
    </xf>
    <xf numFmtId="0" fontId="25" fillId="0" borderId="0" xfId="0" applyFont="1" applyFill="1" applyProtection="1">
      <alignment vertical="center"/>
    </xf>
    <xf numFmtId="0" fontId="4" fillId="0" borderId="0" xfId="0" applyFont="1" applyFill="1" applyBorder="1" applyProtection="1">
      <alignment vertical="center"/>
    </xf>
    <xf numFmtId="0" fontId="4" fillId="0" borderId="0" xfId="0" applyFont="1" applyFill="1" applyAlignment="1" applyProtection="1">
      <alignment vertical="center" shrinkToFit="1"/>
    </xf>
    <xf numFmtId="0" fontId="11" fillId="0" borderId="0" xfId="0" applyFont="1" applyFill="1" applyAlignment="1" applyProtection="1">
      <alignment vertical="center" shrinkToFit="1"/>
    </xf>
    <xf numFmtId="0" fontId="4" fillId="0" borderId="0" xfId="0" applyFont="1" applyFill="1" applyAlignment="1" applyProtection="1">
      <alignment horizontal="center" vertical="center" shrinkToFit="1"/>
    </xf>
    <xf numFmtId="0" fontId="0" fillId="0" borderId="0" xfId="0" applyFill="1" applyProtection="1">
      <alignment vertical="center"/>
    </xf>
    <xf numFmtId="176" fontId="4" fillId="0" borderId="0" xfId="0" applyNumberFormat="1" applyFont="1" applyFill="1" applyProtection="1">
      <alignment vertical="center"/>
    </xf>
    <xf numFmtId="0" fontId="5" fillId="0" borderId="0" xfId="0" applyFont="1" applyAlignment="1" applyProtection="1">
      <alignment vertical="center" shrinkToFit="1"/>
    </xf>
    <xf numFmtId="0" fontId="12" fillId="0" borderId="0" xfId="0" applyFont="1" applyAlignment="1" applyProtection="1">
      <alignment vertical="center" shrinkToFit="1"/>
    </xf>
    <xf numFmtId="0" fontId="8" fillId="0" borderId="0" xfId="0" applyFont="1" applyProtection="1">
      <alignment vertical="center"/>
      <protection locked="0"/>
    </xf>
    <xf numFmtId="0" fontId="3" fillId="0" borderId="0" xfId="0" applyFont="1" applyAlignment="1" applyProtection="1">
      <alignment vertical="center" shrinkToFit="1"/>
      <protection locked="0"/>
    </xf>
    <xf numFmtId="0" fontId="11"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Fill="1" applyBorder="1" applyProtection="1">
      <alignment vertical="center"/>
      <protection locked="0"/>
    </xf>
    <xf numFmtId="0" fontId="11" fillId="0" borderId="3"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38" fontId="4" fillId="0" borderId="3" xfId="1" applyFont="1" applyFill="1" applyBorder="1" applyAlignment="1" applyProtection="1">
      <alignment horizontal="center" vertical="center"/>
      <protection locked="0"/>
    </xf>
    <xf numFmtId="0" fontId="0" fillId="0" borderId="3" xfId="0" applyBorder="1" applyProtection="1">
      <alignment vertical="center"/>
      <protection locked="0"/>
    </xf>
    <xf numFmtId="38" fontId="4" fillId="0" borderId="3" xfId="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shrinkToFit="1"/>
      <protection locked="0"/>
    </xf>
    <xf numFmtId="0" fontId="3" fillId="0" borderId="77"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16" fillId="5" borderId="11" xfId="0" applyFont="1" applyFill="1" applyBorder="1" applyProtection="1">
      <alignment vertical="center"/>
      <protection locked="0"/>
    </xf>
    <xf numFmtId="0" fontId="3" fillId="5" borderId="13" xfId="0" applyFont="1" applyFill="1" applyBorder="1" applyAlignment="1" applyProtection="1">
      <alignment vertical="center" shrinkToFit="1"/>
      <protection locked="0"/>
    </xf>
    <xf numFmtId="0" fontId="11" fillId="5" borderId="13" xfId="0" applyFont="1" applyFill="1" applyBorder="1" applyAlignment="1" applyProtection="1">
      <alignment vertical="center" shrinkToFit="1"/>
      <protection locked="0"/>
    </xf>
    <xf numFmtId="0" fontId="3" fillId="5" borderId="13" xfId="0" applyFont="1" applyFill="1" applyBorder="1" applyAlignment="1" applyProtection="1">
      <alignment horizontal="center" vertical="center" shrinkToFit="1"/>
      <protection locked="0"/>
    </xf>
    <xf numFmtId="38" fontId="4" fillId="5" borderId="13" xfId="1" applyFont="1" applyFill="1" applyBorder="1" applyProtection="1">
      <alignment vertical="center"/>
      <protection locked="0"/>
    </xf>
    <xf numFmtId="0" fontId="0" fillId="5" borderId="13" xfId="0" applyFill="1" applyBorder="1" applyProtection="1">
      <alignment vertical="center"/>
      <protection locked="0"/>
    </xf>
    <xf numFmtId="0" fontId="3" fillId="5" borderId="13" xfId="0" applyFont="1" applyFill="1" applyBorder="1" applyProtection="1">
      <alignment vertical="center"/>
      <protection locked="0"/>
    </xf>
    <xf numFmtId="0" fontId="3" fillId="5" borderId="79" xfId="0" applyFont="1" applyFill="1" applyBorder="1" applyProtection="1">
      <alignment vertical="center"/>
      <protection locked="0"/>
    </xf>
    <xf numFmtId="0" fontId="3" fillId="5" borderId="80" xfId="0" applyFont="1" applyFill="1" applyBorder="1" applyProtection="1">
      <alignment vertical="center"/>
      <protection locked="0"/>
    </xf>
    <xf numFmtId="0" fontId="17" fillId="5" borderId="15" xfId="0" applyFont="1" applyFill="1" applyBorder="1" applyProtection="1">
      <alignment vertical="center"/>
      <protection locked="0"/>
    </xf>
    <xf numFmtId="0" fontId="4" fillId="0" borderId="16" xfId="0" applyFont="1" applyBorder="1" applyAlignment="1" applyProtection="1">
      <alignment vertical="center" shrinkToFit="1"/>
      <protection locked="0"/>
    </xf>
    <xf numFmtId="0" fontId="34" fillId="0" borderId="16" xfId="0" applyFont="1" applyBorder="1" applyAlignment="1" applyProtection="1">
      <alignment vertical="center" shrinkToFit="1"/>
      <protection locked="0"/>
    </xf>
    <xf numFmtId="0" fontId="4" fillId="0" borderId="16" xfId="0" applyFont="1" applyBorder="1" applyAlignment="1" applyProtection="1">
      <alignment horizontal="center" vertical="center" shrinkToFit="1"/>
      <protection locked="0"/>
    </xf>
    <xf numFmtId="0" fontId="4" fillId="0" borderId="17" xfId="0" applyFont="1" applyBorder="1" applyAlignment="1" applyProtection="1">
      <alignment vertical="center" shrinkToFit="1"/>
      <protection locked="0"/>
    </xf>
    <xf numFmtId="0" fontId="13" fillId="0" borderId="17" xfId="0" applyFont="1" applyBorder="1" applyAlignment="1" applyProtection="1">
      <alignment vertical="center" shrinkToFit="1"/>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xf numFmtId="0" fontId="4" fillId="0" borderId="18" xfId="0" applyFont="1" applyBorder="1" applyAlignment="1" applyProtection="1">
      <alignment horizontal="center" vertical="center" shrinkToFit="1"/>
      <protection locked="0"/>
    </xf>
    <xf numFmtId="0" fontId="17" fillId="5" borderId="25" xfId="0" applyFont="1" applyFill="1" applyBorder="1" applyProtection="1">
      <alignment vertical="center"/>
      <protection locked="0"/>
    </xf>
    <xf numFmtId="0" fontId="17" fillId="5" borderId="13" xfId="0" applyFont="1" applyFill="1" applyBorder="1" applyAlignment="1" applyProtection="1">
      <alignment vertical="center" shrinkToFit="1"/>
      <protection locked="0"/>
    </xf>
    <xf numFmtId="0" fontId="21" fillId="5" borderId="13" xfId="0" applyFont="1" applyFill="1" applyBorder="1" applyAlignment="1" applyProtection="1">
      <alignment vertical="center" shrinkToFit="1"/>
      <protection locked="0"/>
    </xf>
    <xf numFmtId="0" fontId="17" fillId="5" borderId="13" xfId="0" applyFont="1" applyFill="1" applyBorder="1" applyAlignment="1" applyProtection="1">
      <alignment horizontal="center" vertical="center" shrinkToFit="1"/>
      <protection locked="0"/>
    </xf>
    <xf numFmtId="0" fontId="12" fillId="0" borderId="17" xfId="0" applyFont="1" applyBorder="1" applyAlignment="1" applyProtection="1">
      <alignment vertical="center" shrinkToFit="1"/>
      <protection locked="0"/>
    </xf>
    <xf numFmtId="0" fontId="12" fillId="0" borderId="16" xfId="0" applyFont="1" applyBorder="1" applyAlignment="1" applyProtection="1">
      <alignment vertical="center" shrinkToFit="1"/>
      <protection locked="0"/>
    </xf>
    <xf numFmtId="0" fontId="13" fillId="0" borderId="16" xfId="0" applyFont="1" applyBorder="1" applyAlignment="1" applyProtection="1">
      <alignment vertical="center" shrinkToFit="1"/>
      <protection locked="0"/>
    </xf>
    <xf numFmtId="0" fontId="12" fillId="0" borderId="18" xfId="0" applyFont="1" applyBorder="1" applyAlignment="1" applyProtection="1">
      <alignment vertical="center" shrinkToFit="1"/>
      <protection locked="0"/>
    </xf>
    <xf numFmtId="0" fontId="17" fillId="5" borderId="8" xfId="0" applyFont="1" applyFill="1" applyBorder="1" applyProtection="1">
      <alignment vertical="center"/>
      <protection locked="0"/>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0" fontId="3" fillId="0" borderId="22" xfId="0" applyFont="1" applyBorder="1" applyProtection="1">
      <alignment vertical="center"/>
      <protection locked="0"/>
    </xf>
    <xf numFmtId="0" fontId="3" fillId="5" borderId="2" xfId="0" applyFont="1" applyFill="1" applyBorder="1" applyProtection="1">
      <alignment vertical="center"/>
      <protection locked="0"/>
    </xf>
    <xf numFmtId="0" fontId="3" fillId="0" borderId="60" xfId="0" applyFont="1" applyBorder="1" applyProtection="1">
      <alignment vertical="center"/>
      <protection locked="0"/>
    </xf>
    <xf numFmtId="0" fontId="3" fillId="9" borderId="17" xfId="0" applyFont="1" applyFill="1" applyBorder="1" applyProtection="1">
      <alignment vertical="center"/>
      <protection locked="0"/>
    </xf>
    <xf numFmtId="0" fontId="3" fillId="9" borderId="60" xfId="0" applyFont="1" applyFill="1" applyBorder="1" applyProtection="1">
      <alignment vertical="center"/>
      <protection locked="0"/>
    </xf>
    <xf numFmtId="0" fontId="3" fillId="9" borderId="6" xfId="0" applyFont="1" applyFill="1" applyBorder="1" applyProtection="1">
      <alignment vertical="center"/>
      <protection locked="0"/>
    </xf>
    <xf numFmtId="0" fontId="33" fillId="0" borderId="16" xfId="0" applyFont="1" applyBorder="1" applyAlignment="1" applyProtection="1">
      <alignment vertical="center" shrinkToFit="1"/>
      <protection locked="0" hidden="1"/>
    </xf>
    <xf numFmtId="0" fontId="33" fillId="0" borderId="17" xfId="0" applyFont="1" applyBorder="1" applyAlignment="1" applyProtection="1">
      <alignment vertical="center" shrinkToFit="1"/>
      <protection locked="0" hidden="1"/>
    </xf>
    <xf numFmtId="0" fontId="33" fillId="0" borderId="22" xfId="0" applyFont="1" applyBorder="1" applyAlignment="1" applyProtection="1">
      <alignment vertical="center" shrinkToFit="1"/>
      <protection locked="0" hidden="1"/>
    </xf>
    <xf numFmtId="0" fontId="33" fillId="5" borderId="2" xfId="0" applyFont="1" applyFill="1" applyBorder="1" applyAlignment="1" applyProtection="1">
      <alignment vertical="center" shrinkToFit="1"/>
      <protection locked="0" hidden="1"/>
    </xf>
    <xf numFmtId="0" fontId="33" fillId="0" borderId="60" xfId="0" applyFont="1" applyBorder="1" applyAlignment="1" applyProtection="1">
      <alignment vertical="center" shrinkToFit="1"/>
      <protection locked="0" hidden="1"/>
    </xf>
    <xf numFmtId="0" fontId="33" fillId="0" borderId="6" xfId="0" applyFont="1" applyBorder="1" applyAlignment="1" applyProtection="1">
      <alignment vertical="center" shrinkToFit="1"/>
      <protection locked="0" hidden="1"/>
    </xf>
    <xf numFmtId="0" fontId="18" fillId="0" borderId="0" xfId="0" applyFont="1" applyFill="1" applyBorder="1" applyAlignment="1" applyProtection="1">
      <alignment horizontal="center" vertical="center"/>
      <protection locked="0" hidden="1"/>
    </xf>
    <xf numFmtId="0" fontId="58" fillId="0" borderId="0" xfId="0" applyFont="1" applyFill="1" applyBorder="1" applyAlignment="1" applyProtection="1">
      <alignment vertical="center"/>
      <protection locked="0" hidden="1"/>
    </xf>
    <xf numFmtId="0" fontId="16" fillId="0" borderId="0" xfId="0" applyFont="1" applyFill="1" applyBorder="1" applyAlignment="1" applyProtection="1">
      <alignment vertical="center" shrinkToFit="1"/>
      <protection locked="0" hidden="1"/>
    </xf>
    <xf numFmtId="0" fontId="59" fillId="0" borderId="0" xfId="0" applyFont="1" applyFill="1" applyBorder="1" applyAlignment="1" applyProtection="1">
      <alignment vertical="center" shrinkToFit="1"/>
      <protection locked="0" hidden="1"/>
    </xf>
    <xf numFmtId="38" fontId="3" fillId="0" borderId="0" xfId="1" applyFont="1" applyAlignment="1">
      <alignment vertical="center" shrinkToFit="1"/>
    </xf>
    <xf numFmtId="38" fontId="3" fillId="0" borderId="2" xfId="1" applyFont="1" applyFill="1" applyBorder="1" applyAlignment="1">
      <alignment horizontal="center" vertical="center" shrinkToFit="1"/>
    </xf>
    <xf numFmtId="182" fontId="3" fillId="0" borderId="2" xfId="1" applyNumberFormat="1" applyFont="1" applyBorder="1" applyAlignment="1">
      <alignment vertical="center" shrinkToFit="1"/>
    </xf>
    <xf numFmtId="182" fontId="3" fillId="0" borderId="2" xfId="1" applyNumberFormat="1" applyFont="1" applyFill="1" applyBorder="1" applyAlignment="1">
      <alignment vertical="center" shrinkToFit="1"/>
    </xf>
    <xf numFmtId="182" fontId="3" fillId="0" borderId="2" xfId="0" applyNumberFormat="1" applyFont="1" applyBorder="1" applyAlignment="1">
      <alignment vertical="center" shrinkToFit="1"/>
    </xf>
    <xf numFmtId="182" fontId="3" fillId="0" borderId="0" xfId="0" applyNumberFormat="1" applyFont="1" applyBorder="1" applyAlignment="1">
      <alignment vertical="center" shrinkToFit="1"/>
    </xf>
    <xf numFmtId="179" fontId="3" fillId="0" borderId="2" xfId="1" applyNumberFormat="1" applyFont="1" applyBorder="1" applyAlignment="1">
      <alignment vertical="center" shrinkToFit="1"/>
    </xf>
    <xf numFmtId="38" fontId="4" fillId="0" borderId="0" xfId="1" applyFont="1" applyAlignment="1">
      <alignment vertical="center" shrinkToFit="1"/>
    </xf>
    <xf numFmtId="182" fontId="3" fillId="0" borderId="0" xfId="0" applyNumberFormat="1" applyFont="1" applyAlignment="1">
      <alignment vertical="center" shrinkToFit="1"/>
    </xf>
    <xf numFmtId="0" fontId="11" fillId="2" borderId="2" xfId="0" applyFont="1" applyFill="1" applyBorder="1" applyAlignment="1">
      <alignment vertical="center" shrinkToFit="1"/>
    </xf>
    <xf numFmtId="176" fontId="4" fillId="2" borderId="46" xfId="0" applyNumberFormat="1" applyFont="1" applyFill="1" applyBorder="1" applyAlignment="1" applyProtection="1">
      <alignment vertical="center" shrinkToFit="1"/>
      <protection locked="0"/>
    </xf>
    <xf numFmtId="176" fontId="4" fillId="2" borderId="28" xfId="0" applyNumberFormat="1" applyFont="1" applyFill="1" applyBorder="1" applyAlignment="1" applyProtection="1">
      <alignment vertical="center" shrinkToFit="1"/>
      <protection locked="0"/>
    </xf>
    <xf numFmtId="176" fontId="4" fillId="2" borderId="28" xfId="1" applyNumberFormat="1" applyFont="1" applyFill="1" applyBorder="1" applyAlignment="1" applyProtection="1">
      <alignment vertical="center" shrinkToFit="1"/>
      <protection locked="0"/>
    </xf>
    <xf numFmtId="176" fontId="4" fillId="2" borderId="47" xfId="0" applyNumberFormat="1" applyFont="1" applyFill="1" applyBorder="1" applyAlignment="1" applyProtection="1">
      <alignment vertical="center" shrinkToFit="1"/>
      <protection locked="0"/>
    </xf>
    <xf numFmtId="0" fontId="17" fillId="0" borderId="0" xfId="0" applyFont="1" applyFill="1" applyBorder="1" applyAlignment="1" applyProtection="1">
      <alignment vertical="center" shrinkToFit="1"/>
      <protection locked="0"/>
    </xf>
    <xf numFmtId="176" fontId="17" fillId="5" borderId="79" xfId="0" applyNumberFormat="1"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179" fontId="4" fillId="2" borderId="46" xfId="0" applyNumberFormat="1" applyFont="1" applyFill="1" applyBorder="1" applyAlignment="1" applyProtection="1">
      <alignment vertical="center" shrinkToFit="1"/>
      <protection locked="0"/>
    </xf>
    <xf numFmtId="180" fontId="4" fillId="2" borderId="28" xfId="0" applyNumberFormat="1" applyFont="1" applyFill="1" applyBorder="1" applyAlignment="1" applyProtection="1">
      <alignment vertical="center" shrinkToFit="1"/>
      <protection locked="0"/>
    </xf>
    <xf numFmtId="179" fontId="4" fillId="2" borderId="28" xfId="0" applyNumberFormat="1" applyFont="1" applyFill="1" applyBorder="1" applyAlignment="1" applyProtection="1">
      <alignment vertical="center" shrinkToFit="1"/>
      <protection locked="0"/>
    </xf>
    <xf numFmtId="180" fontId="17" fillId="5" borderId="79" xfId="0" applyNumberFormat="1" applyFont="1" applyFill="1" applyBorder="1" applyAlignment="1" applyProtection="1">
      <alignment vertical="center" shrinkToFit="1"/>
      <protection locked="0"/>
    </xf>
    <xf numFmtId="38" fontId="4" fillId="2" borderId="46" xfId="1" applyFont="1" applyFill="1" applyBorder="1" applyAlignment="1" applyProtection="1">
      <alignment vertical="center" shrinkToFit="1"/>
      <protection locked="0"/>
    </xf>
    <xf numFmtId="38" fontId="4" fillId="2" borderId="28" xfId="1" applyFont="1" applyFill="1" applyBorder="1" applyAlignment="1" applyProtection="1">
      <alignment vertical="center" shrinkToFit="1"/>
      <protection locked="0"/>
    </xf>
    <xf numFmtId="38" fontId="4" fillId="2" borderId="47" xfId="1" applyFont="1" applyFill="1" applyBorder="1" applyAlignment="1" applyProtection="1">
      <alignment vertical="center" shrinkToFit="1"/>
      <protection locked="0"/>
    </xf>
    <xf numFmtId="0" fontId="17" fillId="5" borderId="79" xfId="0" applyFont="1" applyFill="1" applyBorder="1" applyAlignment="1" applyProtection="1">
      <alignment vertical="center" shrinkToFit="1"/>
      <protection locked="0"/>
    </xf>
    <xf numFmtId="181" fontId="4" fillId="2" borderId="28" xfId="0" applyNumberFormat="1" applyFont="1" applyFill="1" applyBorder="1" applyAlignment="1" applyProtection="1">
      <alignment vertical="center" shrinkToFit="1"/>
      <protection locked="0"/>
    </xf>
    <xf numFmtId="176" fontId="4" fillId="2" borderId="113" xfId="0" applyNumberFormat="1" applyFont="1" applyFill="1" applyBorder="1" applyAlignment="1" applyProtection="1">
      <alignment vertical="center" shrinkToFit="1"/>
      <protection locked="0"/>
    </xf>
    <xf numFmtId="176" fontId="3" fillId="2" borderId="1" xfId="0" applyNumberFormat="1" applyFont="1" applyFill="1" applyBorder="1" applyProtection="1">
      <alignment vertical="center"/>
      <protection locked="0"/>
    </xf>
    <xf numFmtId="182" fontId="3" fillId="2" borderId="1" xfId="0" applyNumberFormat="1" applyFont="1" applyFill="1" applyBorder="1" applyProtection="1">
      <alignment vertical="center"/>
      <protection locked="0"/>
    </xf>
    <xf numFmtId="182" fontId="3" fillId="2" borderId="2" xfId="1" applyNumberFormat="1" applyFont="1" applyFill="1" applyBorder="1" applyAlignment="1" applyProtection="1">
      <alignment vertical="center" shrinkToFit="1"/>
      <protection locked="0"/>
    </xf>
    <xf numFmtId="182" fontId="3" fillId="2" borderId="16" xfId="1" applyNumberFormat="1" applyFont="1" applyFill="1" applyBorder="1" applyAlignment="1" applyProtection="1">
      <alignment vertical="center" shrinkToFit="1"/>
      <protection locked="0"/>
    </xf>
    <xf numFmtId="182" fontId="3" fillId="2" borderId="17" xfId="1" applyNumberFormat="1" applyFont="1" applyFill="1" applyBorder="1" applyAlignment="1" applyProtection="1">
      <alignment vertical="center" shrinkToFit="1"/>
      <protection locked="0"/>
    </xf>
    <xf numFmtId="182" fontId="3" fillId="2" borderId="18" xfId="1" applyNumberFormat="1" applyFont="1" applyFill="1" applyBorder="1" applyAlignment="1" applyProtection="1">
      <alignment vertical="center" shrinkToFit="1"/>
      <protection locked="0"/>
    </xf>
    <xf numFmtId="182" fontId="3" fillId="2" borderId="60" xfId="1" applyNumberFormat="1" applyFont="1" applyFill="1" applyBorder="1" applyAlignment="1" applyProtection="1">
      <alignment vertical="center" shrinkToFit="1"/>
      <protection locked="0"/>
    </xf>
    <xf numFmtId="182" fontId="3" fillId="2" borderId="18" xfId="0" applyNumberFormat="1" applyFont="1" applyFill="1" applyBorder="1" applyAlignment="1" applyProtection="1">
      <alignment vertical="center" shrinkToFit="1"/>
      <protection locked="0"/>
    </xf>
    <xf numFmtId="182" fontId="3" fillId="2" borderId="24" xfId="1" applyNumberFormat="1" applyFont="1" applyFill="1" applyBorder="1" applyAlignment="1" applyProtection="1">
      <alignment vertical="center" shrinkToFit="1"/>
      <protection locked="0"/>
    </xf>
    <xf numFmtId="182" fontId="3" fillId="2" borderId="22" xfId="1" applyNumberFormat="1" applyFont="1" applyFill="1" applyBorder="1" applyAlignment="1" applyProtection="1">
      <alignment vertical="center" shrinkToFit="1"/>
      <protection locked="0"/>
    </xf>
    <xf numFmtId="182" fontId="3" fillId="2" borderId="2" xfId="0" applyNumberFormat="1" applyFont="1" applyFill="1" applyBorder="1" applyAlignment="1" applyProtection="1">
      <alignment vertical="center" shrinkToFit="1"/>
      <protection locked="0"/>
    </xf>
    <xf numFmtId="182" fontId="3" fillId="2" borderId="16" xfId="0" applyNumberFormat="1" applyFont="1" applyFill="1" applyBorder="1" applyAlignment="1" applyProtection="1">
      <alignment vertical="center" shrinkToFit="1"/>
      <protection locked="0"/>
    </xf>
    <xf numFmtId="182" fontId="3" fillId="2" borderId="2" xfId="1" applyNumberFormat="1" applyFont="1" applyFill="1" applyBorder="1" applyProtection="1">
      <alignment vertical="center"/>
      <protection locked="0"/>
    </xf>
    <xf numFmtId="176" fontId="3" fillId="0" borderId="2" xfId="0" applyNumberFormat="1" applyFont="1" applyBorder="1" applyProtection="1">
      <alignment vertical="center"/>
      <protection hidden="1"/>
    </xf>
    <xf numFmtId="0" fontId="3" fillId="0" borderId="0" xfId="0" applyFont="1" applyBorder="1" applyProtection="1">
      <alignment vertical="center"/>
      <protection hidden="1"/>
    </xf>
    <xf numFmtId="38" fontId="3" fillId="0" borderId="2" xfId="1" applyFont="1" applyBorder="1" applyProtection="1">
      <alignment vertical="center"/>
      <protection hidden="1"/>
    </xf>
    <xf numFmtId="182" fontId="3" fillId="0" borderId="2" xfId="1" applyNumberFormat="1" applyFont="1" applyFill="1" applyBorder="1" applyProtection="1">
      <alignment vertical="center"/>
      <protection hidden="1"/>
    </xf>
    <xf numFmtId="182" fontId="3" fillId="0" borderId="2" xfId="0" applyNumberFormat="1" applyFont="1" applyBorder="1" applyProtection="1">
      <alignment vertical="center"/>
      <protection hidden="1"/>
    </xf>
    <xf numFmtId="176" fontId="3" fillId="0" borderId="2" xfId="0" applyNumberFormat="1" applyFont="1" applyBorder="1" applyAlignment="1" applyProtection="1">
      <alignment horizontal="right" vertical="center"/>
      <protection hidden="1"/>
    </xf>
    <xf numFmtId="176" fontId="3" fillId="0" borderId="2" xfId="1" applyNumberFormat="1" applyFont="1" applyFill="1" applyBorder="1" applyProtection="1">
      <alignment vertical="center"/>
      <protection hidden="1"/>
    </xf>
    <xf numFmtId="38" fontId="4" fillId="0" borderId="3" xfId="1" applyFont="1" applyBorder="1" applyAlignment="1" applyProtection="1">
      <alignment horizontal="center" vertical="center"/>
      <protection hidden="1"/>
    </xf>
    <xf numFmtId="38" fontId="4" fillId="0" borderId="121" xfId="1" applyFont="1" applyBorder="1" applyAlignment="1" applyProtection="1">
      <alignment horizontal="center" vertical="center"/>
      <protection hidden="1"/>
    </xf>
    <xf numFmtId="38" fontId="4" fillId="0" borderId="122" xfId="1" applyFont="1" applyBorder="1" applyAlignment="1" applyProtection="1">
      <alignment horizontal="center" vertical="center"/>
      <protection hidden="1"/>
    </xf>
    <xf numFmtId="9" fontId="4" fillId="0" borderId="3" xfId="1" applyNumberFormat="1" applyFont="1" applyBorder="1" applyAlignment="1" applyProtection="1">
      <alignment horizontal="center" vertical="center"/>
      <protection hidden="1"/>
    </xf>
    <xf numFmtId="176" fontId="4" fillId="0" borderId="2" xfId="1" applyNumberFormat="1"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38" fontId="4" fillId="0" borderId="9" xfId="1" applyFont="1" applyFill="1" applyBorder="1" applyProtection="1">
      <alignment vertical="center"/>
      <protection hidden="1"/>
    </xf>
    <xf numFmtId="38" fontId="4" fillId="0" borderId="124" xfId="1" applyFont="1" applyFill="1" applyBorder="1" applyProtection="1">
      <alignment vertical="center"/>
      <protection hidden="1"/>
    </xf>
    <xf numFmtId="38" fontId="4" fillId="0" borderId="10" xfId="1" applyFont="1" applyFill="1" applyBorder="1" applyProtection="1">
      <alignment vertical="center"/>
      <protection hidden="1"/>
    </xf>
    <xf numFmtId="9" fontId="4" fillId="0" borderId="5" xfId="1" applyNumberFormat="1" applyFont="1" applyBorder="1" applyProtection="1">
      <alignment vertical="center"/>
      <protection hidden="1"/>
    </xf>
    <xf numFmtId="38" fontId="4" fillId="0" borderId="2" xfId="1" applyFont="1" applyBorder="1" applyProtection="1">
      <alignment vertical="center"/>
      <protection hidden="1"/>
    </xf>
    <xf numFmtId="9" fontId="4" fillId="0" borderId="2" xfId="1" applyNumberFormat="1" applyFont="1" applyBorder="1" applyProtection="1">
      <alignment vertical="center"/>
      <protection hidden="1"/>
    </xf>
    <xf numFmtId="38" fontId="4" fillId="2" borderId="123" xfId="1" applyFont="1" applyFill="1" applyBorder="1" applyProtection="1">
      <alignment vertical="center"/>
      <protection locked="0"/>
    </xf>
    <xf numFmtId="182" fontId="4" fillId="0" borderId="46" xfId="1" applyNumberFormat="1" applyFont="1" applyBorder="1" applyProtection="1">
      <alignment vertical="center"/>
      <protection hidden="1"/>
    </xf>
    <xf numFmtId="182" fontId="4" fillId="0" borderId="28" xfId="1" applyNumberFormat="1" applyFont="1" applyBorder="1" applyProtection="1">
      <alignment vertical="center"/>
      <protection hidden="1"/>
    </xf>
    <xf numFmtId="182" fontId="4" fillId="0" borderId="47" xfId="1" applyNumberFormat="1" applyFont="1" applyBorder="1" applyProtection="1">
      <alignment vertical="center"/>
      <protection hidden="1"/>
    </xf>
    <xf numFmtId="182" fontId="4" fillId="0" borderId="116" xfId="1" applyNumberFormat="1" applyFont="1" applyBorder="1" applyProtection="1">
      <alignment vertical="center"/>
      <protection hidden="1"/>
    </xf>
    <xf numFmtId="182" fontId="4" fillId="0" borderId="118" xfId="1" applyNumberFormat="1" applyFont="1" applyBorder="1" applyProtection="1">
      <alignment vertical="center"/>
      <protection hidden="1"/>
    </xf>
    <xf numFmtId="182" fontId="4" fillId="0" borderId="120" xfId="1" applyNumberFormat="1" applyFont="1" applyBorder="1" applyProtection="1">
      <alignment vertical="center"/>
      <protection hidden="1"/>
    </xf>
    <xf numFmtId="182" fontId="4" fillId="0" borderId="81" xfId="1" applyNumberFormat="1" applyFont="1" applyBorder="1" applyProtection="1">
      <alignment vertical="center"/>
      <protection hidden="1"/>
    </xf>
    <xf numFmtId="182" fontId="4" fillId="0" borderId="82" xfId="1" applyNumberFormat="1" applyFont="1" applyBorder="1" applyProtection="1">
      <alignment vertical="center"/>
      <protection hidden="1"/>
    </xf>
    <xf numFmtId="182" fontId="4" fillId="0" borderId="83" xfId="1" applyNumberFormat="1" applyFont="1" applyBorder="1" applyProtection="1">
      <alignment vertical="center"/>
      <protection hidden="1"/>
    </xf>
    <xf numFmtId="9" fontId="3" fillId="0" borderId="16" xfId="0" applyNumberFormat="1" applyFont="1" applyBorder="1" applyProtection="1">
      <alignment vertical="center"/>
      <protection hidden="1"/>
    </xf>
    <xf numFmtId="9" fontId="3" fillId="0" borderId="17" xfId="0" applyNumberFormat="1" applyFont="1" applyBorder="1" applyProtection="1">
      <alignment vertical="center"/>
      <protection hidden="1"/>
    </xf>
    <xf numFmtId="9" fontId="3" fillId="0" borderId="18" xfId="0" applyNumberFormat="1" applyFont="1" applyBorder="1" applyProtection="1">
      <alignment vertical="center"/>
      <protection hidden="1"/>
    </xf>
    <xf numFmtId="9" fontId="4" fillId="0" borderId="6" xfId="0" applyNumberFormat="1" applyFont="1" applyBorder="1" applyProtection="1">
      <alignment vertical="center"/>
      <protection hidden="1"/>
    </xf>
    <xf numFmtId="182" fontId="4" fillId="0" borderId="2" xfId="1" applyNumberFormat="1" applyFont="1" applyBorder="1" applyProtection="1">
      <alignment vertical="center"/>
      <protection hidden="1"/>
    </xf>
    <xf numFmtId="182" fontId="4" fillId="0" borderId="65" xfId="1" applyNumberFormat="1" applyFont="1" applyBorder="1" applyProtection="1">
      <alignment vertical="center"/>
      <protection hidden="1"/>
    </xf>
    <xf numFmtId="182" fontId="4" fillId="0" borderId="64" xfId="1" applyNumberFormat="1" applyFont="1" applyBorder="1" applyProtection="1">
      <alignment vertical="center"/>
      <protection hidden="1"/>
    </xf>
    <xf numFmtId="9" fontId="4" fillId="0" borderId="64" xfId="1" applyNumberFormat="1" applyFont="1" applyBorder="1" applyProtection="1">
      <alignment vertical="center"/>
      <protection hidden="1"/>
    </xf>
    <xf numFmtId="182" fontId="4" fillId="7" borderId="2" xfId="1" applyNumberFormat="1" applyFont="1" applyFill="1" applyBorder="1" applyProtection="1">
      <alignment vertical="center"/>
      <protection hidden="1"/>
    </xf>
    <xf numFmtId="182" fontId="4" fillId="7" borderId="65" xfId="1" applyNumberFormat="1" applyFont="1" applyFill="1" applyBorder="1" applyProtection="1">
      <alignment vertical="center"/>
      <protection hidden="1"/>
    </xf>
    <xf numFmtId="182" fontId="4" fillId="7" borderId="64" xfId="1" applyNumberFormat="1" applyFont="1" applyFill="1" applyBorder="1" applyProtection="1">
      <alignment vertical="center"/>
      <protection hidden="1"/>
    </xf>
    <xf numFmtId="9" fontId="4" fillId="7" borderId="64" xfId="1" applyNumberFormat="1" applyFont="1" applyFill="1" applyBorder="1" applyProtection="1">
      <alignment vertical="center"/>
      <protection hidden="1"/>
    </xf>
    <xf numFmtId="182" fontId="3" fillId="0" borderId="46" xfId="1" applyNumberFormat="1" applyFont="1" applyBorder="1" applyProtection="1">
      <alignment vertical="center"/>
      <protection hidden="1"/>
    </xf>
    <xf numFmtId="182" fontId="3" fillId="0" borderId="115" xfId="1" applyNumberFormat="1" applyFont="1" applyBorder="1" applyProtection="1">
      <alignment vertical="center"/>
      <protection hidden="1"/>
    </xf>
    <xf numFmtId="182" fontId="3" fillId="0" borderId="116" xfId="1" applyNumberFormat="1" applyFont="1" applyBorder="1" applyProtection="1">
      <alignment vertical="center"/>
      <protection hidden="1"/>
    </xf>
    <xf numFmtId="182" fontId="3" fillId="0" borderId="29" xfId="1" applyNumberFormat="1" applyFont="1" applyBorder="1" applyProtection="1">
      <alignment vertical="center"/>
      <protection hidden="1"/>
    </xf>
    <xf numFmtId="182" fontId="3" fillId="0" borderId="28" xfId="1" applyNumberFormat="1" applyFont="1" applyBorder="1" applyProtection="1">
      <alignment vertical="center"/>
      <protection hidden="1"/>
    </xf>
    <xf numFmtId="182" fontId="3" fillId="0" borderId="117" xfId="1" applyNumberFormat="1" applyFont="1" applyBorder="1" applyProtection="1">
      <alignment vertical="center"/>
      <protection hidden="1"/>
    </xf>
    <xf numFmtId="182" fontId="3" fillId="0" borderId="118" xfId="1" applyNumberFormat="1" applyFont="1" applyBorder="1" applyProtection="1">
      <alignment vertical="center"/>
      <protection hidden="1"/>
    </xf>
    <xf numFmtId="182" fontId="3" fillId="0" borderId="30" xfId="1" applyNumberFormat="1" applyFont="1" applyBorder="1" applyProtection="1">
      <alignment vertical="center"/>
      <protection hidden="1"/>
    </xf>
    <xf numFmtId="182" fontId="3" fillId="0" borderId="47" xfId="1" applyNumberFormat="1" applyFont="1" applyBorder="1" applyProtection="1">
      <alignment vertical="center"/>
      <protection hidden="1"/>
    </xf>
    <xf numFmtId="182" fontId="3" fillId="0" borderId="119" xfId="1" applyNumberFormat="1" applyFont="1" applyBorder="1" applyProtection="1">
      <alignment vertical="center"/>
      <protection hidden="1"/>
    </xf>
    <xf numFmtId="182" fontId="3" fillId="0" borderId="120" xfId="1" applyNumberFormat="1" applyFont="1" applyBorder="1" applyProtection="1">
      <alignment vertical="center"/>
      <protection hidden="1"/>
    </xf>
    <xf numFmtId="182" fontId="3" fillId="0" borderId="31" xfId="1" applyNumberFormat="1" applyFont="1" applyBorder="1" applyProtection="1">
      <alignment vertical="center"/>
      <protection hidden="1"/>
    </xf>
    <xf numFmtId="182" fontId="3" fillId="0" borderId="3" xfId="0" applyNumberFormat="1" applyFont="1" applyBorder="1" applyProtection="1">
      <alignment vertical="center"/>
      <protection hidden="1"/>
    </xf>
    <xf numFmtId="182" fontId="3" fillId="0" borderId="121" xfId="0" applyNumberFormat="1" applyFont="1" applyBorder="1" applyProtection="1">
      <alignment vertical="center"/>
      <protection hidden="1"/>
    </xf>
    <xf numFmtId="182" fontId="3" fillId="0" borderId="122" xfId="0" applyNumberFormat="1" applyFont="1" applyBorder="1" applyProtection="1">
      <alignment vertical="center"/>
      <protection hidden="1"/>
    </xf>
    <xf numFmtId="182" fontId="3" fillId="7" borderId="72" xfId="0" applyNumberFormat="1" applyFont="1" applyFill="1" applyBorder="1" applyProtection="1">
      <alignment vertical="center"/>
      <protection hidden="1"/>
    </xf>
    <xf numFmtId="182" fontId="3" fillId="7" borderId="123" xfId="0" applyNumberFormat="1" applyFont="1" applyFill="1" applyBorder="1" applyProtection="1">
      <alignment vertical="center"/>
      <protection hidden="1"/>
    </xf>
    <xf numFmtId="182" fontId="3" fillId="7" borderId="124" xfId="0" applyNumberFormat="1" applyFont="1" applyFill="1" applyBorder="1" applyProtection="1">
      <alignment vertical="center"/>
      <protection hidden="1"/>
    </xf>
    <xf numFmtId="182" fontId="3" fillId="0" borderId="6" xfId="1" applyNumberFormat="1" applyFont="1" applyBorder="1" applyProtection="1">
      <alignment vertical="center"/>
      <protection hidden="1"/>
    </xf>
    <xf numFmtId="182" fontId="3" fillId="9" borderId="125" xfId="1" applyNumberFormat="1" applyFont="1" applyFill="1" applyBorder="1" applyProtection="1">
      <alignment vertical="center"/>
      <protection hidden="1"/>
    </xf>
    <xf numFmtId="182" fontId="3" fillId="9" borderId="126" xfId="1" applyNumberFormat="1" applyFont="1" applyFill="1" applyBorder="1" applyProtection="1">
      <alignment vertical="center"/>
      <protection hidden="1"/>
    </xf>
    <xf numFmtId="182" fontId="3" fillId="9" borderId="65" xfId="0" applyNumberFormat="1" applyFont="1" applyFill="1" applyBorder="1" applyProtection="1">
      <alignment vertical="center"/>
      <protection hidden="1"/>
    </xf>
    <xf numFmtId="182" fontId="3" fillId="9" borderId="64" xfId="0" applyNumberFormat="1" applyFont="1" applyFill="1" applyBorder="1" applyProtection="1">
      <alignment vertical="center"/>
      <protection hidden="1"/>
    </xf>
    <xf numFmtId="9" fontId="3" fillId="0" borderId="24" xfId="0" applyNumberFormat="1" applyFont="1" applyBorder="1" applyProtection="1">
      <alignment vertical="center"/>
      <protection hidden="1"/>
    </xf>
    <xf numFmtId="9" fontId="3" fillId="7" borderId="73" xfId="0" applyNumberFormat="1" applyFont="1" applyFill="1" applyBorder="1" applyProtection="1">
      <alignment vertical="center"/>
      <protection hidden="1"/>
    </xf>
    <xf numFmtId="9" fontId="3" fillId="0" borderId="6" xfId="0" applyNumberFormat="1" applyFont="1" applyBorder="1" applyProtection="1">
      <alignment vertical="center"/>
      <protection hidden="1"/>
    </xf>
    <xf numFmtId="9" fontId="3" fillId="7" borderId="2" xfId="0" applyNumberFormat="1" applyFont="1" applyFill="1" applyBorder="1" applyProtection="1">
      <alignment vertical="center"/>
      <protection hidden="1"/>
    </xf>
    <xf numFmtId="182" fontId="3" fillId="0" borderId="19" xfId="0" applyNumberFormat="1" applyFont="1" applyBorder="1" applyProtection="1">
      <alignment vertical="center"/>
      <protection hidden="1"/>
    </xf>
    <xf numFmtId="182" fontId="3" fillId="0" borderId="20" xfId="0" applyNumberFormat="1" applyFont="1" applyBorder="1" applyProtection="1">
      <alignment vertical="center"/>
      <protection hidden="1"/>
    </xf>
    <xf numFmtId="182" fontId="3" fillId="0" borderId="21" xfId="0" applyNumberFormat="1" applyFont="1" applyBorder="1" applyProtection="1">
      <alignment vertical="center"/>
      <protection hidden="1"/>
    </xf>
    <xf numFmtId="9" fontId="3" fillId="0" borderId="3" xfId="0" applyNumberFormat="1" applyFont="1" applyBorder="1" applyProtection="1">
      <alignment vertical="center"/>
      <protection hidden="1"/>
    </xf>
    <xf numFmtId="182" fontId="3" fillId="7" borderId="1" xfId="0" applyNumberFormat="1" applyFont="1" applyFill="1" applyBorder="1" applyProtection="1">
      <alignment vertical="center"/>
      <protection hidden="1"/>
    </xf>
    <xf numFmtId="9" fontId="3" fillId="7" borderId="1" xfId="0" applyNumberFormat="1" applyFont="1" applyFill="1" applyBorder="1" applyProtection="1">
      <alignment vertical="center"/>
      <protection hidden="1"/>
    </xf>
    <xf numFmtId="182" fontId="3" fillId="0" borderId="6" xfId="0" applyNumberFormat="1" applyFont="1" applyBorder="1" applyProtection="1">
      <alignment vertical="center"/>
      <protection hidden="1"/>
    </xf>
    <xf numFmtId="0" fontId="4" fillId="2" borderId="45" xfId="0" applyFont="1" applyFill="1" applyBorder="1" applyProtection="1">
      <alignment vertical="center"/>
      <protection locked="0"/>
    </xf>
    <xf numFmtId="9" fontId="4" fillId="2" borderId="40" xfId="0" applyNumberFormat="1" applyFont="1" applyFill="1" applyBorder="1" applyAlignment="1" applyProtection="1">
      <alignment horizontal="right" vertical="center"/>
      <protection locked="0"/>
    </xf>
    <xf numFmtId="0" fontId="4" fillId="2" borderId="43" xfId="0" applyFont="1" applyFill="1" applyBorder="1" applyProtection="1">
      <alignment vertical="center"/>
      <protection locked="0"/>
    </xf>
    <xf numFmtId="9" fontId="4" fillId="2" borderId="32" xfId="0" applyNumberFormat="1" applyFont="1" applyFill="1" applyBorder="1" applyAlignment="1" applyProtection="1">
      <alignment horizontal="right" vertical="center"/>
      <protection locked="0"/>
    </xf>
    <xf numFmtId="0" fontId="4" fillId="2" borderId="44" xfId="0" applyFont="1" applyFill="1" applyBorder="1" applyProtection="1">
      <alignment vertical="center"/>
      <protection locked="0"/>
    </xf>
    <xf numFmtId="9" fontId="4" fillId="2" borderId="33" xfId="0" applyNumberFormat="1" applyFont="1" applyFill="1" applyBorder="1" applyAlignment="1" applyProtection="1">
      <alignment horizontal="right" vertical="center"/>
      <protection locked="0"/>
    </xf>
    <xf numFmtId="182" fontId="4" fillId="2" borderId="115" xfId="1" applyNumberFormat="1" applyFont="1" applyFill="1" applyBorder="1" applyProtection="1">
      <alignment vertical="center"/>
      <protection locked="0"/>
    </xf>
    <xf numFmtId="182" fontId="4" fillId="2" borderId="117" xfId="1" applyNumberFormat="1" applyFont="1" applyFill="1" applyBorder="1" applyProtection="1">
      <alignment vertical="center"/>
      <protection locked="0"/>
    </xf>
    <xf numFmtId="182" fontId="4" fillId="2" borderId="119" xfId="1" applyNumberFormat="1" applyFont="1" applyFill="1" applyBorder="1" applyProtection="1">
      <alignment vertical="center"/>
      <protection locked="0"/>
    </xf>
    <xf numFmtId="9" fontId="4" fillId="2" borderId="40" xfId="1" applyNumberFormat="1" applyFont="1" applyFill="1" applyBorder="1" applyProtection="1">
      <alignment vertical="center"/>
      <protection locked="0"/>
    </xf>
    <xf numFmtId="9" fontId="4" fillId="2" borderId="32" xfId="1" applyNumberFormat="1" applyFont="1" applyFill="1" applyBorder="1" applyProtection="1">
      <alignment vertical="center"/>
      <protection locked="0"/>
    </xf>
    <xf numFmtId="9" fontId="4" fillId="2" borderId="33" xfId="1" applyNumberFormat="1" applyFont="1" applyFill="1" applyBorder="1" applyProtection="1">
      <alignment vertical="center"/>
      <protection locked="0"/>
    </xf>
    <xf numFmtId="9" fontId="4" fillId="2" borderId="42" xfId="0" applyNumberFormat="1" applyFont="1" applyFill="1" applyBorder="1" applyAlignment="1" applyProtection="1">
      <alignment horizontal="right" vertical="center"/>
      <protection locked="0"/>
    </xf>
    <xf numFmtId="9" fontId="4" fillId="2" borderId="42" xfId="1" applyNumberFormat="1" applyFont="1" applyFill="1" applyBorder="1" applyProtection="1">
      <alignment vertical="center"/>
      <protection locked="0"/>
    </xf>
    <xf numFmtId="176" fontId="3" fillId="0" borderId="3" xfId="0" applyNumberFormat="1" applyFont="1" applyBorder="1">
      <alignment vertical="center"/>
    </xf>
    <xf numFmtId="176" fontId="3" fillId="0" borderId="11" xfId="0" applyNumberFormat="1" applyFont="1" applyBorder="1">
      <alignment vertical="center"/>
    </xf>
    <xf numFmtId="182" fontId="3" fillId="0" borderId="16" xfId="1" applyNumberFormat="1" applyFont="1" applyFill="1" applyBorder="1" applyAlignment="1">
      <alignment vertical="center" shrinkToFit="1"/>
    </xf>
    <xf numFmtId="182" fontId="3" fillId="0" borderId="17" xfId="1" applyNumberFormat="1" applyFont="1" applyFill="1" applyBorder="1" applyAlignment="1">
      <alignment vertical="center" shrinkToFit="1"/>
    </xf>
    <xf numFmtId="182" fontId="3" fillId="0" borderId="22" xfId="1" applyNumberFormat="1" applyFont="1" applyFill="1" applyBorder="1" applyAlignment="1">
      <alignment vertical="center" shrinkToFit="1"/>
    </xf>
    <xf numFmtId="182" fontId="3" fillId="0" borderId="18" xfId="1" applyNumberFormat="1" applyFont="1" applyFill="1" applyBorder="1" applyAlignment="1">
      <alignment vertical="center" shrinkToFit="1"/>
    </xf>
    <xf numFmtId="182" fontId="3" fillId="0" borderId="6" xfId="1" applyNumberFormat="1" applyFont="1" applyFill="1" applyBorder="1" applyAlignment="1">
      <alignment vertical="center" shrinkToFit="1"/>
    </xf>
    <xf numFmtId="182" fontId="3" fillId="0" borderId="4" xfId="1" applyNumberFormat="1" applyFont="1" applyBorder="1" applyAlignment="1">
      <alignment horizontal="right" vertical="center" shrinkToFit="1"/>
    </xf>
    <xf numFmtId="182" fontId="3" fillId="0" borderId="11" xfId="1" applyNumberFormat="1" applyFont="1" applyBorder="1" applyAlignment="1">
      <alignment horizontal="right" vertical="center" shrinkToFit="1"/>
    </xf>
    <xf numFmtId="182" fontId="3" fillId="0" borderId="16" xfId="1" applyNumberFormat="1" applyFont="1" applyBorder="1" applyAlignment="1">
      <alignment horizontal="right" vertical="center" shrinkToFit="1"/>
    </xf>
    <xf numFmtId="182" fontId="3" fillId="0" borderId="18" xfId="1" applyNumberFormat="1" applyFont="1" applyBorder="1" applyAlignment="1">
      <alignment horizontal="right" vertical="center" shrinkToFit="1"/>
    </xf>
    <xf numFmtId="182" fontId="3" fillId="0" borderId="72" xfId="1" applyNumberFormat="1" applyFont="1" applyBorder="1" applyAlignment="1">
      <alignment horizontal="right" vertical="center" shrinkToFit="1"/>
    </xf>
    <xf numFmtId="182" fontId="3" fillId="0" borderId="16" xfId="1" applyNumberFormat="1" applyFont="1" applyFill="1" applyBorder="1" applyAlignment="1">
      <alignment horizontal="right" vertical="center" shrinkToFit="1"/>
    </xf>
    <xf numFmtId="182" fontId="3" fillId="0" borderId="18" xfId="1" applyNumberFormat="1" applyFont="1" applyFill="1" applyBorder="1" applyAlignment="1">
      <alignment horizontal="right" vertical="center" shrinkToFit="1"/>
    </xf>
    <xf numFmtId="182" fontId="3" fillId="0" borderId="24" xfId="1" applyNumberFormat="1" applyFont="1" applyFill="1" applyBorder="1" applyAlignment="1">
      <alignment horizontal="right" vertical="center" shrinkToFit="1"/>
    </xf>
    <xf numFmtId="182" fontId="3" fillId="0" borderId="16" xfId="1" applyNumberFormat="1" applyFont="1" applyFill="1" applyBorder="1" applyAlignment="1">
      <alignment horizontal="center" vertical="center" shrinkToFit="1"/>
    </xf>
    <xf numFmtId="182" fontId="3" fillId="0" borderId="17" xfId="1" applyNumberFormat="1" applyFont="1" applyFill="1" applyBorder="1" applyAlignment="1">
      <alignment horizontal="center" vertical="center" shrinkToFit="1"/>
    </xf>
    <xf numFmtId="182" fontId="3" fillId="0" borderId="18" xfId="1" applyNumberFormat="1" applyFont="1" applyFill="1" applyBorder="1" applyAlignment="1">
      <alignment horizontal="center" vertical="center" shrinkToFit="1"/>
    </xf>
    <xf numFmtId="182" fontId="3" fillId="0" borderId="132" xfId="1" applyNumberFormat="1" applyFont="1" applyBorder="1" applyAlignment="1">
      <alignment horizontal="right" vertical="center" shrinkToFit="1"/>
    </xf>
    <xf numFmtId="182" fontId="3" fillId="0" borderId="0" xfId="1" applyNumberFormat="1" applyFont="1" applyAlignment="1">
      <alignment vertical="center" shrinkToFit="1"/>
    </xf>
    <xf numFmtId="182" fontId="3" fillId="0" borderId="86" xfId="1" applyNumberFormat="1" applyFont="1" applyFill="1" applyBorder="1" applyAlignment="1">
      <alignment vertical="center" shrinkToFit="1"/>
    </xf>
    <xf numFmtId="182" fontId="3" fillId="0" borderId="127" xfId="1" applyNumberFormat="1" applyFont="1" applyFill="1" applyBorder="1" applyAlignment="1">
      <alignment vertical="center" shrinkToFit="1"/>
    </xf>
    <xf numFmtId="182" fontId="3" fillId="0" borderId="86" xfId="1" applyNumberFormat="1" applyFont="1" applyBorder="1" applyAlignment="1">
      <alignment horizontal="right" vertical="center" shrinkToFit="1"/>
    </xf>
    <xf numFmtId="182" fontId="3" fillId="0" borderId="87" xfId="1" applyNumberFormat="1" applyFont="1" applyBorder="1" applyAlignment="1">
      <alignment horizontal="right" vertical="center" shrinkToFit="1"/>
    </xf>
    <xf numFmtId="182" fontId="3" fillId="0" borderId="93" xfId="1" applyNumberFormat="1" applyFont="1" applyBorder="1" applyAlignment="1">
      <alignment horizontal="right" vertical="center" shrinkToFit="1"/>
    </xf>
    <xf numFmtId="182" fontId="3" fillId="0" borderId="134" xfId="1" applyNumberFormat="1" applyFont="1" applyFill="1" applyBorder="1" applyAlignment="1">
      <alignment horizontal="center" vertical="center" shrinkToFit="1"/>
    </xf>
    <xf numFmtId="182" fontId="3" fillId="0" borderId="127" xfId="1" applyNumberFormat="1" applyFont="1" applyBorder="1" applyAlignment="1">
      <alignment vertical="center" shrinkToFit="1"/>
    </xf>
    <xf numFmtId="179" fontId="3" fillId="0" borderId="127" xfId="1" applyNumberFormat="1" applyFont="1" applyBorder="1" applyAlignment="1">
      <alignment vertical="center" shrinkToFit="1"/>
    </xf>
    <xf numFmtId="182" fontId="3" fillId="0" borderId="7" xfId="1" applyNumberFormat="1" applyFont="1" applyFill="1" applyBorder="1" applyAlignment="1">
      <alignment vertical="center" shrinkToFit="1"/>
    </xf>
    <xf numFmtId="182" fontId="3" fillId="0" borderId="24" xfId="1" applyNumberFormat="1" applyFont="1" applyFill="1" applyBorder="1" applyAlignment="1">
      <alignment horizontal="center" vertical="center" shrinkToFit="1"/>
    </xf>
    <xf numFmtId="182" fontId="3" fillId="0" borderId="6" xfId="1" applyNumberFormat="1" applyFont="1" applyBorder="1" applyAlignment="1">
      <alignment horizontal="right" vertical="center" shrinkToFit="1"/>
    </xf>
    <xf numFmtId="182" fontId="3" fillId="0" borderId="2" xfId="1" applyNumberFormat="1" applyFont="1" applyBorder="1" applyAlignment="1">
      <alignment horizontal="right" vertical="center" shrinkToFit="1"/>
    </xf>
    <xf numFmtId="182" fontId="3" fillId="0" borderId="99" xfId="1" applyNumberFormat="1" applyFont="1" applyFill="1" applyBorder="1" applyAlignment="1">
      <alignment vertical="center" shrinkToFit="1"/>
    </xf>
    <xf numFmtId="182" fontId="3" fillId="0" borderId="84" xfId="1" applyNumberFormat="1" applyFont="1" applyFill="1" applyBorder="1" applyAlignment="1">
      <alignment vertical="center" shrinkToFit="1"/>
    </xf>
    <xf numFmtId="182" fontId="3" fillId="0" borderId="105" xfId="1" applyNumberFormat="1" applyFont="1" applyBorder="1" applyAlignment="1">
      <alignment horizontal="right" vertical="center" shrinkToFit="1"/>
    </xf>
    <xf numFmtId="182" fontId="3" fillId="0" borderId="79" xfId="1" applyNumberFormat="1" applyFont="1" applyBorder="1" applyAlignment="1">
      <alignment horizontal="right" vertical="center" shrinkToFit="1"/>
    </xf>
    <xf numFmtId="182" fontId="3" fillId="0" borderId="9" xfId="1" applyNumberFormat="1" applyFont="1" applyBorder="1" applyAlignment="1">
      <alignment horizontal="right" vertical="center" shrinkToFit="1"/>
    </xf>
    <xf numFmtId="182" fontId="3" fillId="0" borderId="135" xfId="1" applyNumberFormat="1" applyFont="1" applyFill="1" applyBorder="1" applyAlignment="1">
      <alignment horizontal="center" vertical="center" shrinkToFit="1"/>
    </xf>
    <xf numFmtId="182" fontId="3" fillId="0" borderId="102" xfId="1" applyNumberFormat="1" applyFont="1" applyBorder="1" applyAlignment="1">
      <alignment vertical="center" shrinkToFit="1"/>
    </xf>
    <xf numFmtId="182" fontId="3" fillId="0" borderId="84" xfId="1" applyNumberFormat="1" applyFont="1" applyBorder="1" applyAlignment="1">
      <alignment vertical="center" shrinkToFit="1"/>
    </xf>
    <xf numFmtId="182" fontId="3" fillId="0" borderId="111" xfId="1" applyNumberFormat="1" applyFont="1" applyBorder="1" applyAlignment="1">
      <alignment vertical="center" shrinkToFit="1"/>
    </xf>
    <xf numFmtId="179" fontId="3" fillId="0" borderId="84" xfId="1" applyNumberFormat="1" applyFont="1" applyBorder="1" applyAlignment="1">
      <alignment vertical="center" shrinkToFit="1"/>
    </xf>
    <xf numFmtId="182" fontId="3" fillId="2" borderId="127" xfId="1" applyNumberFormat="1" applyFont="1" applyFill="1" applyBorder="1" applyAlignment="1" applyProtection="1">
      <alignment vertical="center" shrinkToFit="1"/>
      <protection locked="0"/>
    </xf>
    <xf numFmtId="182" fontId="3" fillId="2" borderId="128" xfId="1" applyNumberFormat="1" applyFont="1" applyFill="1" applyBorder="1" applyAlignment="1" applyProtection="1">
      <alignment vertical="center" shrinkToFit="1"/>
      <protection locked="0"/>
    </xf>
    <xf numFmtId="182" fontId="3" fillId="2" borderId="129" xfId="1" applyNumberFormat="1" applyFont="1" applyFill="1" applyBorder="1" applyAlignment="1" applyProtection="1">
      <alignment vertical="center" shrinkToFit="1"/>
      <protection locked="0"/>
    </xf>
    <xf numFmtId="182" fontId="3" fillId="2" borderId="130" xfId="1" applyNumberFormat="1" applyFont="1" applyFill="1" applyBorder="1" applyAlignment="1" applyProtection="1">
      <alignment vertical="center" shrinkToFit="1"/>
      <protection locked="0"/>
    </xf>
    <xf numFmtId="182" fontId="3" fillId="2" borderId="131" xfId="1" applyNumberFormat="1" applyFont="1" applyFill="1" applyBorder="1" applyAlignment="1" applyProtection="1">
      <alignment vertical="center" shrinkToFit="1"/>
      <protection locked="0"/>
    </xf>
    <xf numFmtId="182" fontId="3" fillId="2" borderId="46" xfId="1" applyNumberFormat="1" applyFont="1" applyFill="1" applyBorder="1" applyAlignment="1" applyProtection="1">
      <alignment vertical="center" shrinkToFit="1"/>
      <protection locked="0"/>
    </xf>
    <xf numFmtId="182" fontId="3" fillId="2" borderId="28" xfId="1" applyNumberFormat="1" applyFont="1" applyFill="1" applyBorder="1" applyAlignment="1" applyProtection="1">
      <alignment vertical="center" shrinkToFit="1"/>
      <protection locked="0"/>
    </xf>
    <xf numFmtId="182" fontId="3" fillId="2" borderId="101" xfId="1" applyNumberFormat="1" applyFont="1" applyFill="1" applyBorder="1" applyAlignment="1" applyProtection="1">
      <alignment vertical="center" shrinkToFit="1"/>
      <protection locked="0"/>
    </xf>
    <xf numFmtId="182" fontId="3" fillId="2" borderId="47" xfId="1" applyNumberFormat="1" applyFont="1" applyFill="1" applyBorder="1" applyAlignment="1" applyProtection="1">
      <alignment vertical="center" shrinkToFit="1"/>
      <protection locked="0"/>
    </xf>
    <xf numFmtId="182" fontId="3" fillId="2" borderId="132" xfId="1" applyNumberFormat="1" applyFont="1" applyFill="1" applyBorder="1" applyAlignment="1" applyProtection="1">
      <alignment vertical="center" shrinkToFit="1"/>
      <protection locked="0"/>
    </xf>
    <xf numFmtId="182" fontId="3" fillId="2" borderId="6" xfId="1" applyNumberFormat="1" applyFont="1" applyFill="1" applyBorder="1" applyAlignment="1" applyProtection="1">
      <alignment vertical="center" shrinkToFit="1"/>
      <protection locked="0"/>
    </xf>
    <xf numFmtId="182" fontId="3" fillId="2" borderId="102" xfId="1" applyNumberFormat="1" applyFont="1" applyFill="1" applyBorder="1" applyAlignment="1" applyProtection="1">
      <alignment vertical="center" shrinkToFit="1"/>
      <protection locked="0"/>
    </xf>
    <xf numFmtId="182" fontId="3" fillId="2" borderId="88" xfId="1" applyNumberFormat="1" applyFont="1" applyFill="1" applyBorder="1" applyAlignment="1" applyProtection="1">
      <alignment horizontal="right" vertical="center" shrinkToFit="1"/>
      <protection locked="0"/>
    </xf>
    <xf numFmtId="182" fontId="3" fillId="2" borderId="89" xfId="1" applyNumberFormat="1" applyFont="1" applyFill="1" applyBorder="1" applyAlignment="1" applyProtection="1">
      <alignment horizontal="right" vertical="center" shrinkToFit="1"/>
      <protection locked="0"/>
    </xf>
    <xf numFmtId="182" fontId="3" fillId="2" borderId="87" xfId="1" applyNumberFormat="1" applyFont="1" applyFill="1" applyBorder="1" applyAlignment="1" applyProtection="1">
      <alignment horizontal="right" vertical="center" shrinkToFit="1"/>
      <protection locked="0"/>
    </xf>
    <xf numFmtId="182" fontId="3" fillId="2" borderId="29" xfId="1" applyNumberFormat="1" applyFont="1" applyFill="1" applyBorder="1" applyAlignment="1" applyProtection="1">
      <alignment horizontal="right" vertical="center" shrinkToFit="1"/>
      <protection locked="0"/>
    </xf>
    <xf numFmtId="182" fontId="3" fillId="2" borderId="31" xfId="1" applyNumberFormat="1" applyFont="1" applyFill="1" applyBorder="1" applyAlignment="1" applyProtection="1">
      <alignment horizontal="right" vertical="center" shrinkToFit="1"/>
      <protection locked="0"/>
    </xf>
    <xf numFmtId="182" fontId="3" fillId="2" borderId="11" xfId="1" applyNumberFormat="1" applyFont="1" applyFill="1" applyBorder="1" applyAlignment="1" applyProtection="1">
      <alignment horizontal="right" vertical="center" shrinkToFit="1"/>
      <protection locked="0"/>
    </xf>
    <xf numFmtId="182" fontId="3" fillId="2" borderId="107" xfId="1" applyNumberFormat="1" applyFont="1" applyFill="1" applyBorder="1" applyAlignment="1" applyProtection="1">
      <alignment horizontal="right" vertical="center" shrinkToFit="1"/>
      <protection locked="0"/>
    </xf>
    <xf numFmtId="182" fontId="3" fillId="2" borderId="108" xfId="1" applyNumberFormat="1" applyFont="1" applyFill="1" applyBorder="1" applyAlignment="1" applyProtection="1">
      <alignment horizontal="right" vertical="center" shrinkToFit="1"/>
      <protection locked="0"/>
    </xf>
    <xf numFmtId="182" fontId="3" fillId="2" borderId="79" xfId="1" applyNumberFormat="1" applyFont="1" applyFill="1" applyBorder="1" applyAlignment="1" applyProtection="1">
      <alignment horizontal="right" vertical="center" shrinkToFit="1"/>
      <protection locked="0"/>
    </xf>
    <xf numFmtId="182" fontId="3" fillId="2" borderId="128" xfId="1" applyNumberFormat="1" applyFont="1" applyFill="1" applyBorder="1" applyAlignment="1" applyProtection="1">
      <alignment horizontal="right" vertical="center" shrinkToFit="1"/>
      <protection locked="0"/>
    </xf>
    <xf numFmtId="182" fontId="3" fillId="2" borderId="131" xfId="1" applyNumberFormat="1" applyFont="1" applyFill="1" applyBorder="1" applyAlignment="1" applyProtection="1">
      <alignment horizontal="right" vertical="center" shrinkToFit="1"/>
      <protection locked="0"/>
    </xf>
    <xf numFmtId="182" fontId="3" fillId="2" borderId="16" xfId="1" applyNumberFormat="1" applyFont="1" applyFill="1" applyBorder="1" applyAlignment="1" applyProtection="1">
      <alignment horizontal="right" vertical="center" shrinkToFit="1"/>
      <protection locked="0"/>
    </xf>
    <xf numFmtId="182" fontId="3" fillId="2" borderId="18" xfId="1" applyNumberFormat="1" applyFont="1" applyFill="1" applyBorder="1" applyAlignment="1" applyProtection="1">
      <alignment horizontal="right" vertical="center" shrinkToFit="1"/>
      <protection locked="0"/>
    </xf>
    <xf numFmtId="182" fontId="3" fillId="2" borderId="46" xfId="1" applyNumberFormat="1" applyFont="1" applyFill="1" applyBorder="1" applyAlignment="1" applyProtection="1">
      <alignment horizontal="right" vertical="center" shrinkToFit="1"/>
      <protection locked="0"/>
    </xf>
    <xf numFmtId="182" fontId="3" fillId="2" borderId="47" xfId="1" applyNumberFormat="1" applyFont="1" applyFill="1" applyBorder="1" applyAlignment="1" applyProtection="1">
      <alignment horizontal="right" vertical="center" shrinkToFit="1"/>
      <protection locked="0"/>
    </xf>
    <xf numFmtId="182" fontId="3" fillId="2" borderId="95" xfId="1" applyNumberFormat="1" applyFont="1" applyFill="1" applyBorder="1" applyAlignment="1" applyProtection="1">
      <alignment horizontal="right" vertical="center" shrinkToFit="1"/>
      <protection locked="0"/>
    </xf>
    <xf numFmtId="182" fontId="3" fillId="2" borderId="129" xfId="1" applyNumberFormat="1" applyFont="1" applyFill="1" applyBorder="1" applyAlignment="1" applyProtection="1">
      <alignment horizontal="right" vertical="center" shrinkToFit="1"/>
      <protection locked="0"/>
    </xf>
    <xf numFmtId="182" fontId="3" fillId="2" borderId="133" xfId="1" applyNumberFormat="1" applyFont="1" applyFill="1" applyBorder="1" applyAlignment="1" applyProtection="1">
      <alignment horizontal="right" vertical="center" shrinkToFit="1"/>
      <protection locked="0"/>
    </xf>
    <xf numFmtId="182" fontId="3" fillId="2" borderId="17" xfId="1" applyNumberFormat="1" applyFont="1" applyFill="1" applyBorder="1" applyAlignment="1" applyProtection="1">
      <alignment horizontal="right" vertical="center" shrinkToFit="1"/>
      <protection locked="0"/>
    </xf>
    <xf numFmtId="182" fontId="3" fillId="2" borderId="28" xfId="1" applyNumberFormat="1" applyFont="1" applyFill="1" applyBorder="1" applyAlignment="1" applyProtection="1">
      <alignment horizontal="right" vertical="center" shrinkToFit="1"/>
      <protection locked="0"/>
    </xf>
    <xf numFmtId="182" fontId="3" fillId="2" borderId="109" xfId="1" applyNumberFormat="1" applyFont="1" applyFill="1" applyBorder="1" applyAlignment="1" applyProtection="1">
      <alignment horizontal="right" vertical="center" shrinkToFit="1"/>
      <protection locked="0"/>
    </xf>
    <xf numFmtId="182" fontId="3" fillId="12" borderId="2" xfId="1" applyNumberFormat="1" applyFont="1" applyFill="1" applyBorder="1" applyAlignment="1" applyProtection="1">
      <alignment vertical="center" shrinkToFit="1"/>
      <protection locked="0"/>
    </xf>
    <xf numFmtId="0" fontId="38" fillId="4" borderId="2" xfId="2" applyFont="1" applyFill="1" applyBorder="1" applyAlignment="1">
      <alignment horizontal="center" vertical="center"/>
    </xf>
    <xf numFmtId="0" fontId="50" fillId="0" borderId="0" xfId="2" applyFont="1" applyFill="1" applyAlignment="1">
      <alignment horizontal="center" vertical="center"/>
    </xf>
    <xf numFmtId="0" fontId="47" fillId="0" borderId="0" xfId="2" applyFont="1" applyFill="1" applyBorder="1" applyAlignment="1">
      <alignment horizontal="left" vertical="center"/>
    </xf>
    <xf numFmtId="0" fontId="47" fillId="0" borderId="0" xfId="2" applyFont="1" applyFill="1" applyBorder="1" applyAlignment="1">
      <alignment horizontal="right" vertical="center"/>
    </xf>
    <xf numFmtId="0" fontId="60" fillId="0" borderId="0" xfId="2" applyFont="1" applyFill="1" applyAlignment="1">
      <alignment horizontal="center" vertical="center"/>
    </xf>
    <xf numFmtId="0" fontId="61" fillId="4" borderId="2" xfId="2" applyFont="1" applyFill="1" applyBorder="1" applyAlignment="1">
      <alignment horizontal="center" vertical="center"/>
    </xf>
    <xf numFmtId="0" fontId="47" fillId="0" borderId="0" xfId="2" applyFont="1" applyFill="1" applyBorder="1" applyAlignment="1">
      <alignment horizontal="center" vertical="center"/>
    </xf>
    <xf numFmtId="0" fontId="54" fillId="0" borderId="0" xfId="0" applyFont="1" applyFill="1" applyBorder="1" applyAlignment="1">
      <alignment horizontal="center" vertical="center"/>
    </xf>
    <xf numFmtId="0" fontId="12" fillId="4" borderId="2" xfId="2" applyFont="1" applyFill="1" applyBorder="1" applyAlignment="1">
      <alignment horizontal="left" vertical="center"/>
    </xf>
    <xf numFmtId="0" fontId="61" fillId="0" borderId="0" xfId="2" applyFont="1" applyFill="1" applyBorder="1" applyAlignment="1">
      <alignment horizontal="center" vertical="center"/>
    </xf>
    <xf numFmtId="0" fontId="61" fillId="0" borderId="0" xfId="2" applyFont="1" applyFill="1" applyBorder="1" applyAlignment="1">
      <alignment horizontal="left" vertical="center"/>
    </xf>
    <xf numFmtId="0" fontId="0" fillId="0" borderId="0" xfId="0" applyFill="1" applyBorder="1" applyAlignment="1">
      <alignment vertical="center"/>
    </xf>
    <xf numFmtId="184" fontId="47" fillId="0" borderId="0" xfId="2" applyNumberFormat="1" applyFont="1" applyFill="1" applyBorder="1" applyAlignment="1">
      <alignment horizontal="right" vertical="center"/>
    </xf>
    <xf numFmtId="0" fontId="0" fillId="0" borderId="0" xfId="0" applyFill="1" applyBorder="1" applyAlignment="1">
      <alignment horizontal="right" vertical="center"/>
    </xf>
    <xf numFmtId="0" fontId="47" fillId="4" borderId="2" xfId="2" applyFont="1" applyFill="1" applyBorder="1" applyAlignment="1">
      <alignment horizontal="center" vertical="center"/>
    </xf>
    <xf numFmtId="176" fontId="4" fillId="0" borderId="16" xfId="0" applyNumberFormat="1" applyFont="1" applyBorder="1" applyAlignment="1" applyProtection="1">
      <alignment vertical="center" shrinkToFit="1"/>
      <protection locked="0" hidden="1"/>
    </xf>
    <xf numFmtId="176" fontId="4" fillId="0" borderId="17" xfId="0" applyNumberFormat="1" applyFont="1" applyBorder="1" applyAlignment="1" applyProtection="1">
      <alignment vertical="center" shrinkToFit="1"/>
      <protection locked="0" hidden="1"/>
    </xf>
    <xf numFmtId="176" fontId="4" fillId="0" borderId="17" xfId="1" applyNumberFormat="1" applyFont="1" applyBorder="1" applyAlignment="1" applyProtection="1">
      <alignment vertical="center" shrinkToFit="1"/>
      <protection locked="0" hidden="1"/>
    </xf>
    <xf numFmtId="176" fontId="4" fillId="0" borderId="18" xfId="0" applyNumberFormat="1" applyFont="1" applyBorder="1" applyAlignment="1" applyProtection="1">
      <alignment vertical="center" shrinkToFit="1"/>
      <protection locked="0" hidden="1"/>
    </xf>
    <xf numFmtId="176" fontId="17" fillId="5" borderId="13" xfId="0" applyNumberFormat="1" applyFont="1" applyFill="1" applyBorder="1" applyAlignment="1" applyProtection="1">
      <alignment vertical="center" shrinkToFit="1"/>
      <protection locked="0" hidden="1"/>
    </xf>
    <xf numFmtId="0" fontId="18" fillId="5" borderId="13" xfId="0" applyFont="1" applyFill="1" applyBorder="1" applyAlignment="1" applyProtection="1">
      <alignment vertical="center" shrinkToFit="1"/>
      <protection locked="0" hidden="1"/>
    </xf>
    <xf numFmtId="179" fontId="4" fillId="0" borderId="16" xfId="0" applyNumberFormat="1" applyFont="1" applyBorder="1" applyAlignment="1" applyProtection="1">
      <alignment vertical="center" shrinkToFit="1"/>
      <protection locked="0" hidden="1"/>
    </xf>
    <xf numFmtId="180" fontId="4" fillId="0" borderId="17" xfId="0" applyNumberFormat="1" applyFont="1" applyBorder="1" applyAlignment="1" applyProtection="1">
      <alignment vertical="center" shrinkToFit="1"/>
      <protection locked="0" hidden="1"/>
    </xf>
    <xf numFmtId="179" fontId="4" fillId="0" borderId="17" xfId="0" applyNumberFormat="1" applyFont="1" applyBorder="1" applyAlignment="1" applyProtection="1">
      <alignment vertical="center" shrinkToFit="1"/>
      <protection locked="0" hidden="1"/>
    </xf>
    <xf numFmtId="180" fontId="17" fillId="5" borderId="13" xfId="0" applyNumberFormat="1" applyFont="1" applyFill="1" applyBorder="1" applyAlignment="1" applyProtection="1">
      <alignment vertical="center" shrinkToFit="1"/>
      <protection locked="0" hidden="1"/>
    </xf>
    <xf numFmtId="180" fontId="17" fillId="5" borderId="7" xfId="0" applyNumberFormat="1" applyFont="1" applyFill="1" applyBorder="1" applyAlignment="1" applyProtection="1">
      <alignment vertical="center" shrinkToFit="1"/>
      <protection locked="0" hidden="1"/>
    </xf>
    <xf numFmtId="38" fontId="4" fillId="0" borderId="16" xfId="1" applyFont="1" applyBorder="1" applyAlignment="1" applyProtection="1">
      <alignment vertical="center" shrinkToFit="1"/>
      <protection locked="0" hidden="1"/>
    </xf>
    <xf numFmtId="38" fontId="4" fillId="0" borderId="60" xfId="1" applyFont="1" applyBorder="1" applyAlignment="1" applyProtection="1">
      <alignment vertical="center" shrinkToFit="1"/>
      <protection locked="0" hidden="1"/>
    </xf>
    <xf numFmtId="182" fontId="4" fillId="0" borderId="16" xfId="0" applyNumberFormat="1" applyFont="1" applyBorder="1" applyAlignment="1" applyProtection="1">
      <alignment vertical="center" shrinkToFit="1"/>
      <protection locked="0" hidden="1"/>
    </xf>
    <xf numFmtId="38" fontId="4" fillId="0" borderId="17" xfId="1" applyFont="1" applyBorder="1" applyAlignment="1" applyProtection="1">
      <alignment vertical="center" shrinkToFit="1"/>
      <protection locked="0" hidden="1"/>
    </xf>
    <xf numFmtId="182" fontId="4" fillId="0" borderId="17" xfId="0" applyNumberFormat="1" applyFont="1" applyBorder="1" applyAlignment="1" applyProtection="1">
      <alignment vertical="center" shrinkToFit="1"/>
      <protection locked="0" hidden="1"/>
    </xf>
    <xf numFmtId="38" fontId="4" fillId="0" borderId="18" xfId="1" applyFont="1" applyBorder="1" applyAlignment="1" applyProtection="1">
      <alignment vertical="center" shrinkToFit="1"/>
      <protection locked="0" hidden="1"/>
    </xf>
    <xf numFmtId="182" fontId="4" fillId="0" borderId="18" xfId="0" applyNumberFormat="1" applyFont="1" applyBorder="1" applyAlignment="1" applyProtection="1">
      <alignment vertical="center" shrinkToFit="1"/>
      <protection locked="0" hidden="1"/>
    </xf>
    <xf numFmtId="0" fontId="17" fillId="5" borderId="13" xfId="0" applyFont="1" applyFill="1" applyBorder="1" applyAlignment="1" applyProtection="1">
      <alignment vertical="center" shrinkToFit="1"/>
      <protection locked="0" hidden="1"/>
    </xf>
    <xf numFmtId="181" fontId="4" fillId="0" borderId="17" xfId="0" applyNumberFormat="1" applyFont="1" applyBorder="1" applyAlignment="1" applyProtection="1">
      <alignment vertical="center" shrinkToFit="1"/>
      <protection locked="0" hidden="1"/>
    </xf>
    <xf numFmtId="176" fontId="4" fillId="0" borderId="81" xfId="0" applyNumberFormat="1" applyFont="1" applyBorder="1" applyAlignment="1" applyProtection="1">
      <alignment vertical="center" shrinkToFit="1"/>
      <protection locked="0" hidden="1"/>
    </xf>
    <xf numFmtId="176" fontId="4" fillId="0" borderId="82" xfId="0" applyNumberFormat="1" applyFont="1" applyBorder="1" applyAlignment="1" applyProtection="1">
      <alignment vertical="center" shrinkToFit="1"/>
      <protection locked="0" hidden="1"/>
    </xf>
    <xf numFmtId="176" fontId="4" fillId="0" borderId="83" xfId="0" applyNumberFormat="1" applyFont="1" applyBorder="1" applyAlignment="1" applyProtection="1">
      <alignment vertical="center" shrinkToFit="1"/>
      <protection locked="0" hidden="1"/>
    </xf>
    <xf numFmtId="176" fontId="17" fillId="5" borderId="80" xfId="0" applyNumberFormat="1" applyFont="1" applyFill="1" applyBorder="1" applyAlignment="1" applyProtection="1">
      <alignment vertical="center" shrinkToFit="1"/>
      <protection locked="0" hidden="1"/>
    </xf>
    <xf numFmtId="179" fontId="4" fillId="0" borderId="81" xfId="0" applyNumberFormat="1" applyFont="1" applyBorder="1" applyAlignment="1" applyProtection="1">
      <alignment vertical="center" shrinkToFit="1"/>
      <protection locked="0" hidden="1"/>
    </xf>
    <xf numFmtId="179" fontId="4" fillId="0" borderId="82" xfId="0" applyNumberFormat="1" applyFont="1" applyBorder="1" applyAlignment="1" applyProtection="1">
      <alignment vertical="center" shrinkToFit="1"/>
      <protection locked="0" hidden="1"/>
    </xf>
    <xf numFmtId="180" fontId="17" fillId="5" borderId="80" xfId="0" applyNumberFormat="1" applyFont="1" applyFill="1" applyBorder="1" applyAlignment="1" applyProtection="1">
      <alignment vertical="center" shrinkToFit="1"/>
      <protection locked="0" hidden="1"/>
    </xf>
    <xf numFmtId="182" fontId="4" fillId="0" borderId="81" xfId="1" applyNumberFormat="1" applyFont="1" applyBorder="1" applyAlignment="1" applyProtection="1">
      <alignment vertical="center" shrinkToFit="1"/>
      <protection locked="0" hidden="1"/>
    </xf>
    <xf numFmtId="182" fontId="4" fillId="0" borderId="82" xfId="1" applyNumberFormat="1" applyFont="1" applyBorder="1" applyAlignment="1" applyProtection="1">
      <alignment vertical="center" shrinkToFit="1"/>
      <protection locked="0" hidden="1"/>
    </xf>
    <xf numFmtId="182" fontId="4" fillId="0" borderId="83" xfId="1" applyNumberFormat="1" applyFont="1" applyBorder="1" applyAlignment="1" applyProtection="1">
      <alignment vertical="center" shrinkToFit="1"/>
      <protection locked="0" hidden="1"/>
    </xf>
    <xf numFmtId="0" fontId="17" fillId="5" borderId="80" xfId="0" applyFont="1" applyFill="1" applyBorder="1" applyAlignment="1" applyProtection="1">
      <alignment vertical="center" shrinkToFit="1"/>
      <protection locked="0" hidden="1"/>
    </xf>
    <xf numFmtId="181" fontId="4" fillId="0" borderId="82" xfId="0" applyNumberFormat="1" applyFont="1" applyBorder="1" applyAlignment="1" applyProtection="1">
      <alignment vertical="center" shrinkToFit="1"/>
      <protection locked="0" hidden="1"/>
    </xf>
    <xf numFmtId="176" fontId="4" fillId="0" borderId="114" xfId="0" applyNumberFormat="1" applyFont="1" applyBorder="1" applyAlignment="1" applyProtection="1">
      <alignment vertical="center" shrinkToFit="1"/>
      <protection locked="0" hidden="1"/>
    </xf>
    <xf numFmtId="0" fontId="12" fillId="4" borderId="3" xfId="2" applyFont="1" applyFill="1" applyBorder="1" applyAlignment="1">
      <alignment horizontal="center" vertical="center" shrinkToFit="1"/>
    </xf>
    <xf numFmtId="0" fontId="38" fillId="4" borderId="24" xfId="2" applyFont="1" applyFill="1" applyBorder="1" applyAlignment="1">
      <alignment horizontal="center" vertical="center" shrinkToFit="1"/>
    </xf>
    <xf numFmtId="0" fontId="38" fillId="4" borderId="6" xfId="2" applyFont="1" applyFill="1" applyBorder="1" applyAlignment="1">
      <alignment horizontal="center" vertical="center" shrinkToFit="1"/>
    </xf>
    <xf numFmtId="0" fontId="12" fillId="12" borderId="11" xfId="2" applyFont="1" applyFill="1" applyBorder="1" applyAlignment="1">
      <alignment horizontal="left" vertical="center"/>
    </xf>
    <xf numFmtId="0" fontId="38" fillId="12" borderId="13" xfId="2" applyFont="1" applyFill="1" applyBorder="1" applyAlignment="1">
      <alignment horizontal="left" vertical="center"/>
    </xf>
    <xf numFmtId="0" fontId="38" fillId="12" borderId="14" xfId="2" applyFont="1" applyFill="1" applyBorder="1" applyAlignment="1">
      <alignment horizontal="left" vertical="center"/>
    </xf>
    <xf numFmtId="0" fontId="38" fillId="12" borderId="8" xfId="2" applyFont="1" applyFill="1" applyBorder="1" applyAlignment="1">
      <alignment horizontal="left" vertical="center"/>
    </xf>
    <xf numFmtId="0" fontId="38" fillId="12" borderId="12" xfId="2" applyFont="1" applyFill="1" applyBorder="1" applyAlignment="1">
      <alignment horizontal="left" vertical="center"/>
    </xf>
    <xf numFmtId="0" fontId="38" fillId="12" borderId="54" xfId="2" applyFont="1" applyFill="1" applyBorder="1" applyAlignment="1">
      <alignment horizontal="left" vertical="center"/>
    </xf>
    <xf numFmtId="0" fontId="12" fillId="0" borderId="7" xfId="2" applyFont="1" applyFill="1" applyBorder="1" applyAlignment="1">
      <alignment horizontal="center" vertical="center"/>
    </xf>
    <xf numFmtId="0" fontId="38" fillId="0" borderId="5" xfId="2" applyFont="1" applyBorder="1" applyAlignment="1">
      <alignment vertical="center"/>
    </xf>
    <xf numFmtId="0" fontId="12" fillId="12" borderId="31" xfId="2" applyFont="1" applyFill="1" applyBorder="1" applyAlignment="1">
      <alignment horizontal="left" vertical="center"/>
    </xf>
    <xf numFmtId="0" fontId="38" fillId="12" borderId="140" xfId="2" applyFont="1" applyFill="1" applyBorder="1" applyAlignment="1">
      <alignment horizontal="left" vertical="center"/>
    </xf>
    <xf numFmtId="0" fontId="38" fillId="12" borderId="21" xfId="2" applyFont="1" applyFill="1" applyBorder="1" applyAlignment="1">
      <alignment horizontal="left" vertical="center"/>
    </xf>
    <xf numFmtId="0" fontId="12" fillId="12" borderId="11" xfId="2" applyFont="1" applyFill="1" applyBorder="1" applyAlignment="1">
      <alignment horizontal="right" vertical="center"/>
    </xf>
    <xf numFmtId="0" fontId="38" fillId="12" borderId="13" xfId="2" applyFont="1" applyFill="1" applyBorder="1" applyAlignment="1">
      <alignment horizontal="right" vertical="center"/>
    </xf>
    <xf numFmtId="0" fontId="12" fillId="12" borderId="8" xfId="2" applyFont="1" applyFill="1" applyBorder="1" applyAlignment="1">
      <alignment horizontal="right" vertical="center"/>
    </xf>
    <xf numFmtId="0" fontId="38" fillId="12" borderId="12" xfId="2" applyFont="1" applyFill="1" applyBorder="1" applyAlignment="1">
      <alignment horizontal="right" vertical="center"/>
    </xf>
    <xf numFmtId="0" fontId="38" fillId="4" borderId="2" xfId="2" applyFont="1" applyFill="1" applyBorder="1" applyAlignment="1">
      <alignment horizontal="center" vertical="center"/>
    </xf>
    <xf numFmtId="0" fontId="12" fillId="4" borderId="2" xfId="2" applyFont="1" applyFill="1" applyBorder="1" applyAlignment="1">
      <alignment horizontal="center" vertical="center" wrapText="1"/>
    </xf>
    <xf numFmtId="0" fontId="38" fillId="4" borderId="2" xfId="2" applyFont="1" applyFill="1" applyBorder="1" applyAlignment="1">
      <alignment horizontal="center" vertical="center" wrapText="1"/>
    </xf>
    <xf numFmtId="0" fontId="12" fillId="12" borderId="30" xfId="2" applyFont="1" applyFill="1" applyBorder="1" applyAlignment="1">
      <alignment horizontal="left" vertical="center"/>
    </xf>
    <xf numFmtId="0" fontId="38" fillId="12" borderId="141" xfId="2" applyFont="1" applyFill="1" applyBorder="1" applyAlignment="1">
      <alignment horizontal="left" vertical="center"/>
    </xf>
    <xf numFmtId="0" fontId="38" fillId="12" borderId="20" xfId="2" applyFont="1" applyFill="1" applyBorder="1" applyAlignment="1">
      <alignment horizontal="left" vertical="center"/>
    </xf>
    <xf numFmtId="0" fontId="12" fillId="4" borderId="4" xfId="2" applyFont="1" applyFill="1" applyBorder="1" applyAlignment="1">
      <alignment horizontal="center" vertical="center"/>
    </xf>
    <xf numFmtId="0" fontId="12" fillId="4" borderId="5" xfId="2" applyFont="1" applyFill="1" applyBorder="1" applyAlignment="1">
      <alignment horizontal="center" vertical="center"/>
    </xf>
    <xf numFmtId="0" fontId="12" fillId="12" borderId="29" xfId="2" applyFont="1" applyFill="1" applyBorder="1" applyAlignment="1">
      <alignment horizontal="center" vertical="center"/>
    </xf>
    <xf numFmtId="0" fontId="12" fillId="12" borderId="19" xfId="2" applyFont="1" applyFill="1" applyBorder="1" applyAlignment="1">
      <alignment horizontal="center" vertical="center"/>
    </xf>
    <xf numFmtId="0" fontId="38" fillId="12" borderId="2" xfId="2" applyFont="1" applyFill="1" applyBorder="1" applyAlignment="1">
      <alignment vertical="center" wrapText="1"/>
    </xf>
    <xf numFmtId="0" fontId="38" fillId="12" borderId="11" xfId="2" applyFont="1" applyFill="1" applyBorder="1" applyAlignment="1">
      <alignment vertical="center" wrapText="1"/>
    </xf>
    <xf numFmtId="0" fontId="38" fillId="12" borderId="13" xfId="2" applyFont="1" applyFill="1" applyBorder="1" applyAlignment="1">
      <alignment vertical="center" wrapText="1"/>
    </xf>
    <xf numFmtId="0" fontId="38" fillId="12" borderId="14" xfId="2" applyFont="1" applyFill="1" applyBorder="1" applyAlignment="1">
      <alignment vertical="center" wrapText="1"/>
    </xf>
    <xf numFmtId="0" fontId="38" fillId="12" borderId="8" xfId="2" applyFont="1" applyFill="1" applyBorder="1" applyAlignment="1">
      <alignment vertical="center" wrapText="1"/>
    </xf>
    <xf numFmtId="0" fontId="38" fillId="12" borderId="12" xfId="2" applyFont="1" applyFill="1" applyBorder="1" applyAlignment="1">
      <alignment vertical="center" wrapText="1"/>
    </xf>
    <xf numFmtId="0" fontId="38" fillId="12" borderId="54" xfId="2" applyFont="1" applyFill="1" applyBorder="1" applyAlignment="1">
      <alignment vertical="center" wrapText="1"/>
    </xf>
    <xf numFmtId="0" fontId="12" fillId="12" borderId="16" xfId="2" applyFont="1" applyFill="1" applyBorder="1" applyAlignment="1">
      <alignment horizontal="left" vertical="center" wrapText="1"/>
    </xf>
    <xf numFmtId="0" fontId="38" fillId="12" borderId="16" xfId="2" applyFont="1" applyFill="1" applyBorder="1" applyAlignment="1">
      <alignment horizontal="left" vertical="center"/>
    </xf>
    <xf numFmtId="0" fontId="12" fillId="12" borderId="17" xfId="2" applyFont="1" applyFill="1" applyBorder="1" applyAlignment="1">
      <alignment horizontal="left" vertical="center"/>
    </xf>
    <xf numFmtId="0" fontId="38" fillId="12" borderId="17" xfId="2" applyFont="1" applyFill="1" applyBorder="1" applyAlignment="1">
      <alignment horizontal="left" vertical="center"/>
    </xf>
    <xf numFmtId="0" fontId="12" fillId="12" borderId="18" xfId="2" applyFont="1" applyFill="1" applyBorder="1" applyAlignment="1">
      <alignment horizontal="left" vertical="center" wrapText="1"/>
    </xf>
    <xf numFmtId="0" fontId="38" fillId="12" borderId="18" xfId="2" applyFont="1" applyFill="1" applyBorder="1" applyAlignment="1">
      <alignment horizontal="left" vertical="center"/>
    </xf>
    <xf numFmtId="0" fontId="12" fillId="12" borderId="31" xfId="2" applyFont="1" applyFill="1" applyBorder="1" applyAlignment="1">
      <alignment horizontal="left" vertical="center" wrapText="1"/>
    </xf>
    <xf numFmtId="0" fontId="12" fillId="4" borderId="2" xfId="2" applyFont="1" applyFill="1" applyBorder="1" applyAlignment="1">
      <alignment horizontal="center" vertical="center"/>
    </xf>
    <xf numFmtId="0" fontId="12" fillId="4" borderId="2" xfId="2" applyFont="1" applyFill="1" applyBorder="1" applyAlignment="1">
      <alignment horizontal="center" vertical="center" textRotation="255" wrapText="1"/>
    </xf>
    <xf numFmtId="0" fontId="12" fillId="12" borderId="4" xfId="2" applyFont="1" applyFill="1" applyBorder="1" applyAlignment="1">
      <alignment horizontal="left" vertical="center"/>
    </xf>
    <xf numFmtId="0" fontId="12" fillId="12" borderId="7" xfId="2" applyFont="1" applyFill="1" applyBorder="1" applyAlignment="1">
      <alignment horizontal="left" vertical="center"/>
    </xf>
    <xf numFmtId="0" fontId="12" fillId="12" borderId="5" xfId="2" applyFont="1" applyFill="1" applyBorder="1" applyAlignment="1">
      <alignment horizontal="left" vertical="center"/>
    </xf>
    <xf numFmtId="0" fontId="12" fillId="12" borderId="13" xfId="2" applyFont="1" applyFill="1" applyBorder="1" applyAlignment="1">
      <alignment horizontal="right" vertical="center"/>
    </xf>
    <xf numFmtId="0" fontId="60" fillId="0" borderId="0" xfId="2" applyFont="1" applyFill="1" applyAlignment="1">
      <alignment horizontal="center" vertical="center"/>
    </xf>
    <xf numFmtId="0" fontId="47" fillId="0" borderId="0" xfId="2" applyFont="1" applyFill="1" applyBorder="1" applyAlignment="1">
      <alignment horizontal="left" vertical="center"/>
    </xf>
    <xf numFmtId="0" fontId="47" fillId="0" borderId="0" xfId="2" applyFont="1" applyFill="1" applyBorder="1" applyAlignment="1">
      <alignment horizontal="right" vertical="center"/>
    </xf>
    <xf numFmtId="184" fontId="47" fillId="0" borderId="0" xfId="2" applyNumberFormat="1" applyFont="1" applyFill="1" applyBorder="1" applyAlignment="1">
      <alignment horizontal="left" vertical="center"/>
    </xf>
    <xf numFmtId="183" fontId="12" fillId="12" borderId="2" xfId="2" applyNumberFormat="1" applyFont="1" applyFill="1" applyBorder="1" applyAlignment="1">
      <alignment horizontal="right" vertical="center"/>
    </xf>
    <xf numFmtId="183" fontId="38" fillId="12" borderId="2" xfId="2" applyNumberFormat="1" applyFont="1" applyFill="1" applyBorder="1" applyAlignment="1">
      <alignment horizontal="right"/>
    </xf>
    <xf numFmtId="0" fontId="12" fillId="4" borderId="16" xfId="2" applyFont="1" applyFill="1" applyBorder="1" applyAlignment="1">
      <alignment horizontal="center" vertical="center" wrapText="1"/>
    </xf>
    <xf numFmtId="0" fontId="38" fillId="0" borderId="16" xfId="2" applyFont="1" applyBorder="1" applyAlignment="1">
      <alignment horizontal="center" vertical="center" wrapText="1"/>
    </xf>
    <xf numFmtId="0" fontId="12" fillId="4" borderId="17" xfId="2" applyFont="1" applyFill="1" applyBorder="1" applyAlignment="1">
      <alignment horizontal="center" vertical="center" wrapText="1"/>
    </xf>
    <xf numFmtId="0" fontId="38" fillId="0" borderId="17" xfId="2" applyFont="1" applyBorder="1" applyAlignment="1">
      <alignment horizontal="center" vertical="center" wrapText="1"/>
    </xf>
    <xf numFmtId="0" fontId="12" fillId="4" borderId="18" xfId="2" applyFont="1" applyFill="1" applyBorder="1" applyAlignment="1">
      <alignment horizontal="center" vertical="center" wrapText="1"/>
    </xf>
    <xf numFmtId="0" fontId="38" fillId="0" borderId="18" xfId="2" applyFont="1" applyBorder="1" applyAlignment="1">
      <alignment horizontal="center" vertical="center" wrapText="1"/>
    </xf>
    <xf numFmtId="0" fontId="38" fillId="4" borderId="2" xfId="2" applyFont="1" applyFill="1" applyBorder="1" applyAlignment="1">
      <alignment vertical="center"/>
    </xf>
    <xf numFmtId="0" fontId="46" fillId="0" borderId="0" xfId="2" applyFont="1" applyFill="1" applyBorder="1" applyAlignment="1">
      <alignment wrapText="1"/>
    </xf>
    <xf numFmtId="0" fontId="12" fillId="4" borderId="3" xfId="2" applyFont="1" applyFill="1" applyBorder="1" applyAlignment="1">
      <alignment horizontal="center" vertical="center" wrapText="1"/>
    </xf>
    <xf numFmtId="0" fontId="38" fillId="4" borderId="24" xfId="2" applyFont="1" applyFill="1" applyBorder="1" applyAlignment="1">
      <alignment horizontal="center" vertical="center"/>
    </xf>
    <xf numFmtId="0" fontId="12" fillId="4" borderId="3" xfId="2" applyFont="1" applyFill="1" applyBorder="1" applyAlignment="1">
      <alignment horizontal="center" vertical="center"/>
    </xf>
    <xf numFmtId="0" fontId="38" fillId="4" borderId="24" xfId="2" applyFont="1" applyFill="1" applyBorder="1" applyAlignment="1">
      <alignment vertical="center"/>
    </xf>
    <xf numFmtId="0" fontId="38" fillId="4" borderId="6" xfId="2" applyFont="1" applyFill="1" applyBorder="1" applyAlignment="1">
      <alignment vertical="center"/>
    </xf>
    <xf numFmtId="0" fontId="12" fillId="12" borderId="29" xfId="2" applyFont="1" applyFill="1" applyBorder="1" applyAlignment="1">
      <alignment horizontal="left" vertical="center"/>
    </xf>
    <xf numFmtId="0" fontId="38" fillId="12" borderId="142" xfId="2" applyFont="1" applyFill="1" applyBorder="1" applyAlignment="1">
      <alignment horizontal="left" vertical="center"/>
    </xf>
    <xf numFmtId="0" fontId="38" fillId="12" borderId="19" xfId="2" applyFont="1" applyFill="1" applyBorder="1" applyAlignment="1">
      <alignment horizontal="left" vertical="center"/>
    </xf>
    <xf numFmtId="0" fontId="38" fillId="12" borderId="29" xfId="2" applyFont="1" applyFill="1" applyBorder="1" applyAlignment="1">
      <alignment horizontal="left" vertical="center" wrapText="1"/>
    </xf>
    <xf numFmtId="182" fontId="12" fillId="12" borderId="29" xfId="2" applyNumberFormat="1" applyFont="1" applyFill="1" applyBorder="1" applyAlignment="1">
      <alignment horizontal="right" vertical="center"/>
    </xf>
    <xf numFmtId="0" fontId="38" fillId="12" borderId="19" xfId="2" applyFont="1" applyFill="1" applyBorder="1" applyAlignment="1">
      <alignment horizontal="right" vertical="center"/>
    </xf>
    <xf numFmtId="182" fontId="12" fillId="12" borderId="30" xfId="2" applyNumberFormat="1" applyFont="1" applyFill="1" applyBorder="1" applyAlignment="1">
      <alignment horizontal="right" vertical="center"/>
    </xf>
    <xf numFmtId="0" fontId="38" fillId="12" borderId="20" xfId="2" applyFont="1" applyFill="1" applyBorder="1" applyAlignment="1">
      <alignment horizontal="right" vertical="center"/>
    </xf>
    <xf numFmtId="182" fontId="12" fillId="12" borderId="31" xfId="2" applyNumberFormat="1" applyFont="1" applyFill="1" applyBorder="1" applyAlignment="1">
      <alignment horizontal="right" vertical="center"/>
    </xf>
    <xf numFmtId="0" fontId="38" fillId="12" borderId="21" xfId="2" applyFont="1" applyFill="1" applyBorder="1" applyAlignment="1">
      <alignment horizontal="right" vertical="center"/>
    </xf>
    <xf numFmtId="0" fontId="38" fillId="12" borderId="29" xfId="2" applyFont="1" applyFill="1" applyBorder="1" applyAlignment="1"/>
    <xf numFmtId="0" fontId="37" fillId="12" borderId="142" xfId="2" applyFill="1" applyBorder="1" applyAlignment="1"/>
    <xf numFmtId="0" fontId="37" fillId="12" borderId="19" xfId="2" applyFill="1" applyBorder="1" applyAlignment="1"/>
    <xf numFmtId="0" fontId="38" fillId="12" borderId="30" xfId="2" applyFont="1" applyFill="1" applyBorder="1" applyAlignment="1"/>
    <xf numFmtId="0" fontId="37" fillId="12" borderId="141" xfId="2" applyFill="1" applyBorder="1" applyAlignment="1"/>
    <xf numFmtId="0" fontId="37" fillId="12" borderId="20" xfId="2" applyFill="1" applyBorder="1" applyAlignment="1"/>
    <xf numFmtId="0" fontId="38" fillId="12" borderId="31" xfId="2" applyFont="1" applyFill="1" applyBorder="1" applyAlignment="1"/>
    <xf numFmtId="0" fontId="37" fillId="12" borderId="140" xfId="2" applyFill="1" applyBorder="1" applyAlignment="1"/>
    <xf numFmtId="0" fontId="37" fillId="12" borderId="21" xfId="2" applyFill="1" applyBorder="1" applyAlignment="1"/>
    <xf numFmtId="0" fontId="12" fillId="12" borderId="29" xfId="2" applyFont="1" applyFill="1" applyBorder="1" applyAlignment="1">
      <alignment horizontal="center" vertical="center" wrapText="1"/>
    </xf>
    <xf numFmtId="0" fontId="38" fillId="12" borderId="19" xfId="2" applyFont="1" applyFill="1" applyBorder="1" applyAlignment="1">
      <alignment horizontal="center" vertical="center" wrapText="1"/>
    </xf>
    <xf numFmtId="0" fontId="38" fillId="4" borderId="3" xfId="2" applyFont="1" applyFill="1" applyBorder="1" applyAlignment="1">
      <alignment horizontal="center" vertical="center"/>
    </xf>
    <xf numFmtId="0" fontId="37" fillId="0" borderId="24" xfId="2" applyBorder="1" applyAlignment="1"/>
    <xf numFmtId="0" fontId="37" fillId="0" borderId="6" xfId="2" applyBorder="1" applyAlignment="1"/>
    <xf numFmtId="0" fontId="12" fillId="12" borderId="11" xfId="2" applyFont="1" applyFill="1" applyBorder="1" applyAlignment="1">
      <alignment horizontal="left" vertical="center" wrapText="1"/>
    </xf>
    <xf numFmtId="0" fontId="37" fillId="12" borderId="13" xfId="2" applyFill="1" applyBorder="1" applyAlignment="1">
      <alignment wrapText="1"/>
    </xf>
    <xf numFmtId="0" fontId="37" fillId="12" borderId="14" xfId="2" applyFill="1" applyBorder="1" applyAlignment="1">
      <alignment wrapText="1"/>
    </xf>
    <xf numFmtId="0" fontId="37" fillId="12" borderId="15" xfId="2" applyFill="1" applyBorder="1" applyAlignment="1">
      <alignment wrapText="1"/>
    </xf>
    <xf numFmtId="0" fontId="37" fillId="12" borderId="0" xfId="2" applyFill="1" applyBorder="1" applyAlignment="1">
      <alignment wrapText="1"/>
    </xf>
    <xf numFmtId="0" fontId="37" fillId="12" borderId="58" xfId="2" applyFill="1" applyBorder="1" applyAlignment="1">
      <alignment wrapText="1"/>
    </xf>
    <xf numFmtId="0" fontId="37" fillId="12" borderId="8" xfId="2" applyFill="1" applyBorder="1" applyAlignment="1">
      <alignment wrapText="1"/>
    </xf>
    <xf numFmtId="0" fontId="37" fillId="12" borderId="12" xfId="2" applyFill="1" applyBorder="1" applyAlignment="1">
      <alignment wrapText="1"/>
    </xf>
    <xf numFmtId="0" fontId="37" fillId="12" borderId="54" xfId="2" applyFill="1" applyBorder="1" applyAlignment="1">
      <alignment wrapText="1"/>
    </xf>
    <xf numFmtId="0" fontId="12" fillId="12" borderId="30" xfId="2" applyFont="1" applyFill="1" applyBorder="1" applyAlignment="1">
      <alignment horizontal="center" vertical="center"/>
    </xf>
    <xf numFmtId="0" fontId="12" fillId="12" borderId="20" xfId="2" applyFont="1" applyFill="1" applyBorder="1" applyAlignment="1">
      <alignment horizontal="center" vertical="center"/>
    </xf>
    <xf numFmtId="0" fontId="12" fillId="12" borderId="31" xfId="2" applyFont="1" applyFill="1" applyBorder="1" applyAlignment="1">
      <alignment horizontal="center" vertical="center"/>
    </xf>
    <xf numFmtId="0" fontId="12" fillId="12" borderId="21" xfId="2" applyFont="1" applyFill="1" applyBorder="1" applyAlignment="1">
      <alignment horizontal="center" vertical="center"/>
    </xf>
    <xf numFmtId="0" fontId="12" fillId="12" borderId="140" xfId="2" applyFont="1" applyFill="1" applyBorder="1" applyAlignment="1">
      <alignment horizontal="left" vertical="center" wrapText="1"/>
    </xf>
    <xf numFmtId="0" fontId="12" fillId="12" borderId="21" xfId="2" applyFont="1" applyFill="1" applyBorder="1" applyAlignment="1">
      <alignment horizontal="left" vertical="center" wrapText="1"/>
    </xf>
    <xf numFmtId="0" fontId="12" fillId="4" borderId="24"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38" fillId="4" borderId="2" xfId="2" applyFont="1" applyFill="1" applyBorder="1" applyAlignment="1">
      <alignment vertical="center" wrapText="1"/>
    </xf>
    <xf numFmtId="0" fontId="12" fillId="12" borderId="2" xfId="2" applyFont="1" applyFill="1" applyBorder="1" applyAlignment="1">
      <alignment horizontal="left" vertical="center" wrapText="1"/>
    </xf>
    <xf numFmtId="0" fontId="38" fillId="4" borderId="3" xfId="2" applyFont="1" applyFill="1" applyBorder="1" applyAlignment="1">
      <alignment horizontal="center" vertical="center" wrapText="1"/>
    </xf>
    <xf numFmtId="0" fontId="38" fillId="4" borderId="6" xfId="2" applyFont="1" applyFill="1" applyBorder="1" applyAlignment="1">
      <alignment horizontal="center" vertical="center" wrapText="1"/>
    </xf>
    <xf numFmtId="0" fontId="37" fillId="0" borderId="2" xfId="2" applyBorder="1" applyAlignment="1">
      <alignment vertical="center"/>
    </xf>
    <xf numFmtId="0" fontId="12" fillId="12" borderId="4" xfId="2" applyFont="1" applyFill="1" applyBorder="1" applyAlignment="1">
      <alignment horizontal="center" vertical="center"/>
    </xf>
    <xf numFmtId="0" fontId="37" fillId="12" borderId="5" xfId="2" applyFill="1" applyBorder="1" applyAlignment="1">
      <alignment vertical="center"/>
    </xf>
    <xf numFmtId="0" fontId="37" fillId="12" borderId="13" xfId="2" applyFill="1" applyBorder="1" applyAlignment="1">
      <alignment vertical="center"/>
    </xf>
    <xf numFmtId="0" fontId="37" fillId="12" borderId="14" xfId="2" applyFill="1" applyBorder="1" applyAlignment="1">
      <alignment vertical="center"/>
    </xf>
    <xf numFmtId="0" fontId="37" fillId="12" borderId="8" xfId="2" applyFill="1" applyBorder="1" applyAlignment="1">
      <alignment vertical="center"/>
    </xf>
    <xf numFmtId="0" fontId="37" fillId="12" borderId="12" xfId="2" applyFill="1" applyBorder="1" applyAlignment="1">
      <alignment vertical="center"/>
    </xf>
    <xf numFmtId="0" fontId="37" fillId="12" borderId="54" xfId="2" applyFill="1" applyBorder="1" applyAlignment="1">
      <alignment vertical="center"/>
    </xf>
    <xf numFmtId="0" fontId="12" fillId="12" borderId="4" xfId="2" applyFont="1" applyFill="1" applyBorder="1" applyAlignment="1">
      <alignment horizontal="right" vertical="center"/>
    </xf>
    <xf numFmtId="0" fontId="38" fillId="12" borderId="7" xfId="2" applyFont="1" applyFill="1" applyBorder="1" applyAlignment="1">
      <alignment horizontal="right" vertical="center"/>
    </xf>
    <xf numFmtId="0" fontId="12" fillId="12" borderId="6" xfId="2" applyFont="1" applyFill="1" applyBorder="1" applyAlignment="1">
      <alignment horizontal="right" vertical="center"/>
    </xf>
    <xf numFmtId="0" fontId="0" fillId="12" borderId="5" xfId="0" applyFill="1" applyBorder="1" applyAlignment="1">
      <alignment horizontal="left" vertical="center"/>
    </xf>
    <xf numFmtId="0" fontId="12" fillId="4" borderId="3" xfId="2" applyFont="1" applyFill="1" applyBorder="1" applyAlignment="1">
      <alignment horizontal="center" vertical="center" textRotation="255" wrapText="1"/>
    </xf>
    <xf numFmtId="0" fontId="12" fillId="4" borderId="24" xfId="2" applyFont="1" applyFill="1" applyBorder="1" applyAlignment="1">
      <alignment horizontal="center" vertical="center" textRotation="255" wrapText="1"/>
    </xf>
    <xf numFmtId="0" fontId="38" fillId="4" borderId="6" xfId="2" applyFont="1" applyFill="1" applyBorder="1" applyAlignment="1"/>
    <xf numFmtId="0" fontId="12" fillId="4" borderId="11"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12" fillId="4" borderId="58" xfId="2" applyFont="1" applyFill="1" applyBorder="1" applyAlignment="1">
      <alignment horizontal="center" vertical="center" textRotation="255" wrapText="1"/>
    </xf>
    <xf numFmtId="0" fontId="37" fillId="12" borderId="13" xfId="2" applyFill="1" applyBorder="1" applyAlignment="1">
      <alignment horizontal="left"/>
    </xf>
    <xf numFmtId="0" fontId="37" fillId="12" borderId="14" xfId="2" applyFill="1" applyBorder="1" applyAlignment="1">
      <alignment horizontal="left"/>
    </xf>
    <xf numFmtId="0" fontId="37" fillId="12" borderId="15" xfId="2" applyFill="1" applyBorder="1" applyAlignment="1">
      <alignment horizontal="left"/>
    </xf>
    <xf numFmtId="0" fontId="37" fillId="12" borderId="0" xfId="2" applyFill="1" applyBorder="1" applyAlignment="1">
      <alignment horizontal="left"/>
    </xf>
    <xf numFmtId="0" fontId="37" fillId="12" borderId="58" xfId="2" applyFill="1" applyBorder="1" applyAlignment="1">
      <alignment horizontal="left"/>
    </xf>
    <xf numFmtId="0" fontId="37" fillId="12" borderId="8" xfId="2" applyFill="1" applyBorder="1" applyAlignment="1">
      <alignment horizontal="left"/>
    </xf>
    <xf numFmtId="0" fontId="37" fillId="12" borderId="12" xfId="2" applyFill="1" applyBorder="1" applyAlignment="1">
      <alignment horizontal="left"/>
    </xf>
    <xf numFmtId="0" fontId="37" fillId="12" borderId="54" xfId="2" applyFill="1" applyBorder="1" applyAlignment="1">
      <alignment horizontal="left"/>
    </xf>
    <xf numFmtId="0" fontId="12" fillId="4" borderId="15" xfId="2" applyFont="1" applyFill="1" applyBorder="1" applyAlignment="1">
      <alignment horizontal="center" vertical="center" wrapText="1"/>
    </xf>
    <xf numFmtId="0" fontId="12" fillId="12" borderId="13" xfId="2" applyFont="1" applyFill="1" applyBorder="1" applyAlignment="1">
      <alignment horizontal="left" vertical="center"/>
    </xf>
    <xf numFmtId="0" fontId="12" fillId="12" borderId="142" xfId="2" applyFont="1" applyFill="1" applyBorder="1" applyAlignment="1">
      <alignment horizontal="left" vertical="center"/>
    </xf>
    <xf numFmtId="0" fontId="12" fillId="12" borderId="19" xfId="2" applyFont="1" applyFill="1" applyBorder="1" applyAlignment="1">
      <alignment horizontal="left" vertical="center"/>
    </xf>
    <xf numFmtId="0" fontId="12" fillId="12" borderId="30" xfId="2" applyFont="1" applyFill="1" applyBorder="1" applyAlignment="1">
      <alignment horizontal="center" vertical="center" wrapText="1"/>
    </xf>
    <xf numFmtId="0" fontId="38" fillId="12" borderId="20" xfId="2" applyFont="1" applyFill="1" applyBorder="1" applyAlignment="1">
      <alignment horizontal="center" vertical="center" wrapText="1"/>
    </xf>
    <xf numFmtId="0" fontId="12" fillId="12" borderId="141" xfId="2" applyFont="1" applyFill="1" applyBorder="1" applyAlignment="1">
      <alignment horizontal="left" vertical="center"/>
    </xf>
    <xf numFmtId="0" fontId="12" fillId="12" borderId="20" xfId="2" applyFont="1" applyFill="1" applyBorder="1" applyAlignment="1">
      <alignment horizontal="left" vertical="center"/>
    </xf>
    <xf numFmtId="0" fontId="12" fillId="12" borderId="20" xfId="2" applyFont="1" applyFill="1" applyBorder="1" applyAlignment="1">
      <alignment horizontal="center" vertical="center" wrapText="1"/>
    </xf>
    <xf numFmtId="0" fontId="12" fillId="12" borderId="31" xfId="2" applyFont="1" applyFill="1" applyBorder="1" applyAlignment="1">
      <alignment horizontal="center" vertical="center" wrapText="1"/>
    </xf>
    <xf numFmtId="0" fontId="12" fillId="12" borderId="21" xfId="2" applyFont="1" applyFill="1" applyBorder="1" applyAlignment="1">
      <alignment horizontal="center" vertical="center" wrapText="1"/>
    </xf>
    <xf numFmtId="0" fontId="12" fillId="12" borderId="140" xfId="2" applyFont="1" applyFill="1" applyBorder="1" applyAlignment="1">
      <alignment horizontal="center" vertical="center"/>
    </xf>
    <xf numFmtId="0" fontId="38" fillId="4" borderId="7" xfId="2" applyFont="1" applyFill="1" applyBorder="1" applyAlignment="1">
      <alignment horizontal="center" vertical="center"/>
    </xf>
    <xf numFmtId="0" fontId="38" fillId="4" borderId="5" xfId="2" applyFont="1" applyFill="1" applyBorder="1" applyAlignment="1">
      <alignment horizontal="center" vertical="center"/>
    </xf>
    <xf numFmtId="0" fontId="12" fillId="12" borderId="29" xfId="2" applyFont="1" applyFill="1" applyBorder="1" applyAlignment="1">
      <alignment horizontal="left" vertical="center" wrapText="1"/>
    </xf>
    <xf numFmtId="0" fontId="12" fillId="12" borderId="142" xfId="2" applyFont="1" applyFill="1" applyBorder="1" applyAlignment="1">
      <alignment horizontal="left" vertical="center" wrapText="1"/>
    </xf>
    <xf numFmtId="0" fontId="12" fillId="12" borderId="19" xfId="2" applyFont="1" applyFill="1" applyBorder="1" applyAlignment="1">
      <alignment horizontal="left" vertical="center" wrapText="1"/>
    </xf>
    <xf numFmtId="0" fontId="12" fillId="12" borderId="30" xfId="2" applyFont="1" applyFill="1" applyBorder="1" applyAlignment="1">
      <alignment horizontal="left" vertical="center" wrapText="1"/>
    </xf>
    <xf numFmtId="0" fontId="12" fillId="12" borderId="141" xfId="2" applyFont="1" applyFill="1" applyBorder="1" applyAlignment="1">
      <alignment horizontal="left" vertical="center" wrapText="1"/>
    </xf>
    <xf numFmtId="0" fontId="12" fillId="12" borderId="20" xfId="2" applyFont="1" applyFill="1" applyBorder="1" applyAlignment="1">
      <alignment horizontal="left" vertical="center" wrapText="1"/>
    </xf>
    <xf numFmtId="182" fontId="12" fillId="12" borderId="29" xfId="2" applyNumberFormat="1" applyFont="1" applyFill="1" applyBorder="1" applyAlignment="1">
      <alignment horizontal="right" vertical="center" shrinkToFit="1"/>
    </xf>
    <xf numFmtId="0" fontId="0" fillId="12" borderId="19" xfId="0" applyFill="1" applyBorder="1" applyAlignment="1">
      <alignment horizontal="right" vertical="center" shrinkToFit="1"/>
    </xf>
    <xf numFmtId="182" fontId="12" fillId="12" borderId="30" xfId="2" applyNumberFormat="1" applyFont="1" applyFill="1" applyBorder="1" applyAlignment="1">
      <alignment horizontal="right" vertical="center" shrinkToFit="1"/>
    </xf>
    <xf numFmtId="0" fontId="0" fillId="12" borderId="20" xfId="0" applyFill="1" applyBorder="1" applyAlignment="1">
      <alignment horizontal="right" vertical="center" shrinkToFit="1"/>
    </xf>
    <xf numFmtId="182" fontId="12" fillId="12" borderId="31" xfId="2" applyNumberFormat="1" applyFont="1" applyFill="1" applyBorder="1" applyAlignment="1">
      <alignment horizontal="right" vertical="center" shrinkToFit="1"/>
    </xf>
    <xf numFmtId="0" fontId="0" fillId="12" borderId="21" xfId="0" applyFill="1" applyBorder="1" applyAlignment="1">
      <alignment horizontal="right" vertical="center" shrinkToFit="1"/>
    </xf>
    <xf numFmtId="0" fontId="38" fillId="4" borderId="2" xfId="2" applyFont="1" applyFill="1" applyBorder="1" applyAlignment="1"/>
    <xf numFmtId="0" fontId="12" fillId="4" borderId="7" xfId="2" applyFont="1" applyFill="1" applyBorder="1" applyAlignment="1">
      <alignment horizontal="center" vertical="center" wrapText="1"/>
    </xf>
    <xf numFmtId="10" fontId="12" fillId="4" borderId="2" xfId="2" applyNumberFormat="1" applyFont="1" applyFill="1" applyBorder="1" applyAlignment="1">
      <alignment horizontal="center" vertical="center" shrinkToFit="1"/>
    </xf>
    <xf numFmtId="0" fontId="38" fillId="0" borderId="2" xfId="2" applyFont="1" applyBorder="1" applyAlignment="1">
      <alignment shrinkToFit="1"/>
    </xf>
    <xf numFmtId="0" fontId="38" fillId="12" borderId="16" xfId="2" applyFont="1" applyFill="1" applyBorder="1" applyAlignment="1">
      <alignment vertical="center"/>
    </xf>
    <xf numFmtId="0" fontId="38" fillId="12" borderId="17" xfId="2" applyFont="1" applyFill="1" applyBorder="1" applyAlignment="1">
      <alignment vertical="center"/>
    </xf>
    <xf numFmtId="0" fontId="38" fillId="12" borderId="18" xfId="2" applyFont="1" applyFill="1" applyBorder="1" applyAlignment="1">
      <alignment vertical="center"/>
    </xf>
    <xf numFmtId="0" fontId="38" fillId="10" borderId="2" xfId="2" applyFont="1" applyFill="1" applyBorder="1" applyAlignment="1">
      <alignment horizontal="right" vertical="center"/>
    </xf>
    <xf numFmtId="0" fontId="38" fillId="10" borderId="2" xfId="2" applyFont="1" applyFill="1" applyBorder="1" applyAlignment="1">
      <alignment vertical="center"/>
    </xf>
    <xf numFmtId="0" fontId="60" fillId="10" borderId="0" xfId="2" applyFont="1" applyFill="1" applyAlignment="1">
      <alignment horizontal="center" vertical="center"/>
    </xf>
    <xf numFmtId="0" fontId="47" fillId="10" borderId="0" xfId="2" applyFont="1" applyFill="1" applyBorder="1" applyAlignment="1">
      <alignment horizontal="left" vertical="center"/>
    </xf>
    <xf numFmtId="0" fontId="47" fillId="10" borderId="0" xfId="2" applyFont="1" applyFill="1" applyBorder="1" applyAlignment="1">
      <alignment horizontal="right" vertical="center"/>
    </xf>
    <xf numFmtId="184" fontId="47" fillId="10" borderId="0" xfId="2" applyNumberFormat="1" applyFont="1" applyFill="1" applyBorder="1" applyAlignment="1">
      <alignment horizontal="left" vertical="center"/>
    </xf>
    <xf numFmtId="0" fontId="47" fillId="12" borderId="2" xfId="2" applyFont="1" applyFill="1" applyBorder="1" applyAlignment="1">
      <alignment horizontal="left" vertical="center"/>
    </xf>
    <xf numFmtId="0" fontId="47" fillId="4" borderId="2" xfId="2" applyFont="1" applyFill="1" applyBorder="1" applyAlignment="1">
      <alignment horizontal="center" vertical="center"/>
    </xf>
    <xf numFmtId="0" fontId="54" fillId="4" borderId="2" xfId="0" applyFont="1" applyFill="1" applyBorder="1" applyAlignment="1">
      <alignment horizontal="center" vertical="center"/>
    </xf>
    <xf numFmtId="0" fontId="38" fillId="4" borderId="29" xfId="2" applyFont="1" applyFill="1" applyBorder="1" applyAlignment="1">
      <alignment vertical="center"/>
    </xf>
    <xf numFmtId="0" fontId="37" fillId="0" borderId="19" xfId="2" applyBorder="1" applyAlignment="1">
      <alignment vertical="center"/>
    </xf>
    <xf numFmtId="0" fontId="38" fillId="12" borderId="29" xfId="2" applyFont="1" applyFill="1" applyBorder="1" applyAlignment="1">
      <alignment horizontal="left" vertical="center"/>
    </xf>
    <xf numFmtId="0" fontId="38" fillId="12" borderId="142" xfId="2" applyFont="1" applyFill="1" applyBorder="1" applyAlignment="1">
      <alignment vertical="center"/>
    </xf>
    <xf numFmtId="0" fontId="38" fillId="12" borderId="19" xfId="2" applyFont="1" applyFill="1" applyBorder="1" applyAlignment="1">
      <alignment vertical="center"/>
    </xf>
    <xf numFmtId="0" fontId="38" fillId="4" borderId="30" xfId="2" applyFont="1" applyFill="1" applyBorder="1" applyAlignment="1">
      <alignment vertical="center"/>
    </xf>
    <xf numFmtId="0" fontId="37" fillId="0" borderId="20" xfId="2" applyBorder="1" applyAlignment="1">
      <alignment vertical="center"/>
    </xf>
    <xf numFmtId="0" fontId="38" fillId="12" borderId="30" xfId="2" applyFont="1" applyFill="1" applyBorder="1" applyAlignment="1">
      <alignment horizontal="left" vertical="center"/>
    </xf>
    <xf numFmtId="0" fontId="38" fillId="12" borderId="141" xfId="2" applyFont="1" applyFill="1" applyBorder="1" applyAlignment="1">
      <alignment vertical="center"/>
    </xf>
    <xf numFmtId="0" fontId="38" fillId="12" borderId="20" xfId="2" applyFont="1" applyFill="1" applyBorder="1" applyAlignment="1">
      <alignment vertical="center"/>
    </xf>
    <xf numFmtId="0" fontId="38" fillId="4" borderId="31" xfId="2" applyFont="1" applyFill="1" applyBorder="1" applyAlignment="1">
      <alignment vertical="center"/>
    </xf>
    <xf numFmtId="0" fontId="37" fillId="0" borderId="21" xfId="2" applyBorder="1" applyAlignment="1">
      <alignment vertical="center"/>
    </xf>
    <xf numFmtId="0" fontId="38" fillId="12" borderId="31" xfId="2" applyFont="1" applyFill="1" applyBorder="1" applyAlignment="1">
      <alignment horizontal="left" vertical="center"/>
    </xf>
    <xf numFmtId="0" fontId="38" fillId="12" borderId="140" xfId="2" applyFont="1" applyFill="1" applyBorder="1" applyAlignment="1">
      <alignment vertical="center"/>
    </xf>
    <xf numFmtId="0" fontId="38" fillId="12" borderId="21" xfId="2" applyFont="1" applyFill="1" applyBorder="1" applyAlignment="1">
      <alignment vertical="center"/>
    </xf>
    <xf numFmtId="182" fontId="12" fillId="10" borderId="4" xfId="2" applyNumberFormat="1" applyFont="1" applyFill="1" applyBorder="1" applyAlignment="1">
      <alignment horizontal="right" vertical="center" shrinkToFit="1"/>
    </xf>
    <xf numFmtId="0" fontId="0" fillId="10" borderId="5" xfId="0" applyFill="1" applyBorder="1" applyAlignment="1">
      <alignment horizontal="right" vertical="center" shrinkToFit="1"/>
    </xf>
    <xf numFmtId="0" fontId="38" fillId="4" borderId="29" xfId="2" applyFont="1" applyFill="1" applyBorder="1" applyAlignment="1">
      <alignment vertical="center" shrinkToFit="1"/>
    </xf>
    <xf numFmtId="0" fontId="38" fillId="0" borderId="19" xfId="2" applyFont="1" applyBorder="1" applyAlignment="1">
      <alignment vertical="center" shrinkToFit="1"/>
    </xf>
    <xf numFmtId="0" fontId="38" fillId="4" borderId="30" xfId="2" applyFont="1" applyFill="1" applyBorder="1" applyAlignment="1">
      <alignment vertical="center" shrinkToFit="1"/>
    </xf>
    <xf numFmtId="0" fontId="38" fillId="0" borderId="20" xfId="2" applyFont="1" applyBorder="1" applyAlignment="1">
      <alignment vertical="center" shrinkToFit="1"/>
    </xf>
    <xf numFmtId="0" fontId="38" fillId="4" borderId="31" xfId="2" applyFont="1" applyFill="1" applyBorder="1" applyAlignment="1">
      <alignment vertical="center" shrinkToFit="1"/>
    </xf>
    <xf numFmtId="0" fontId="38" fillId="0" borderId="21" xfId="2" applyFont="1" applyBorder="1" applyAlignment="1">
      <alignment vertical="center" shrinkToFit="1"/>
    </xf>
    <xf numFmtId="0" fontId="38" fillId="12" borderId="31" xfId="2" applyFont="1" applyFill="1" applyBorder="1" applyAlignment="1">
      <alignment vertical="center"/>
    </xf>
    <xf numFmtId="0" fontId="38" fillId="4" borderId="4" xfId="2" applyFont="1" applyFill="1" applyBorder="1" applyAlignment="1">
      <alignment horizontal="center" vertical="center"/>
    </xf>
    <xf numFmtId="0" fontId="37" fillId="0" borderId="7" xfId="2" applyBorder="1" applyAlignment="1">
      <alignment horizontal="center" vertical="center"/>
    </xf>
    <xf numFmtId="0" fontId="37" fillId="0" borderId="5" xfId="2" applyBorder="1" applyAlignment="1">
      <alignment horizontal="center" vertical="center"/>
    </xf>
    <xf numFmtId="0" fontId="37" fillId="4" borderId="2" xfId="2" applyFill="1" applyBorder="1" applyAlignment="1">
      <alignment horizontal="center" vertical="center"/>
    </xf>
    <xf numFmtId="0" fontId="37" fillId="12" borderId="142" xfId="2" applyFill="1" applyBorder="1" applyAlignment="1">
      <alignment horizontal="left" vertical="center" wrapText="1"/>
    </xf>
    <xf numFmtId="176" fontId="52" fillId="12" borderId="29" xfId="2" applyNumberFormat="1" applyFont="1" applyFill="1" applyBorder="1" applyAlignment="1">
      <alignment horizontal="center" vertical="center"/>
    </xf>
    <xf numFmtId="0" fontId="37" fillId="12" borderId="142" xfId="2" applyFill="1" applyBorder="1" applyAlignment="1">
      <alignment horizontal="center" vertical="center"/>
    </xf>
    <xf numFmtId="0" fontId="52" fillId="12" borderId="141" xfId="2" applyFont="1" applyFill="1" applyBorder="1" applyAlignment="1">
      <alignment horizontal="left" vertical="center" shrinkToFit="1"/>
    </xf>
    <xf numFmtId="0" fontId="37" fillId="12" borderId="141" xfId="2" applyFill="1" applyBorder="1" applyAlignment="1">
      <alignment horizontal="left" vertical="center" shrinkToFit="1"/>
    </xf>
    <xf numFmtId="0" fontId="37" fillId="12" borderId="20" xfId="2" applyFill="1" applyBorder="1" applyAlignment="1">
      <alignment horizontal="left" vertical="center" shrinkToFit="1"/>
    </xf>
    <xf numFmtId="0" fontId="37" fillId="12" borderId="141" xfId="2" applyFill="1" applyBorder="1" applyAlignment="1">
      <alignment horizontal="left" vertical="center"/>
    </xf>
    <xf numFmtId="0" fontId="37" fillId="12" borderId="20" xfId="2" applyFill="1" applyBorder="1" applyAlignment="1">
      <alignment horizontal="left" vertical="center"/>
    </xf>
    <xf numFmtId="0" fontId="52" fillId="12" borderId="142" xfId="2" applyFont="1" applyFill="1" applyBorder="1" applyAlignment="1">
      <alignment horizontal="left" vertical="center" shrinkToFit="1"/>
    </xf>
    <xf numFmtId="0" fontId="37" fillId="12" borderId="142" xfId="2" applyFill="1" applyBorder="1" applyAlignment="1">
      <alignment horizontal="left" vertical="center" shrinkToFit="1"/>
    </xf>
    <xf numFmtId="0" fontId="37" fillId="12" borderId="19" xfId="2" applyFill="1" applyBorder="1" applyAlignment="1">
      <alignment horizontal="left" vertical="center" shrinkToFit="1"/>
    </xf>
    <xf numFmtId="0" fontId="37" fillId="12" borderId="142" xfId="2" applyFill="1" applyBorder="1" applyAlignment="1">
      <alignment horizontal="left" vertical="center"/>
    </xf>
    <xf numFmtId="0" fontId="37" fillId="12" borderId="19" xfId="2" applyFill="1" applyBorder="1" applyAlignment="1">
      <alignment horizontal="left" vertical="center"/>
    </xf>
    <xf numFmtId="0" fontId="37" fillId="12" borderId="141" xfId="2" applyFill="1" applyBorder="1" applyAlignment="1">
      <alignment horizontal="left" vertical="center" wrapText="1"/>
    </xf>
    <xf numFmtId="176" fontId="52" fillId="12" borderId="30" xfId="2" applyNumberFormat="1" applyFont="1" applyFill="1" applyBorder="1" applyAlignment="1">
      <alignment horizontal="center" vertical="center"/>
    </xf>
    <xf numFmtId="0" fontId="37" fillId="12" borderId="141" xfId="2" applyFill="1" applyBorder="1" applyAlignment="1">
      <alignment horizontal="center" vertical="center"/>
    </xf>
    <xf numFmtId="0" fontId="38" fillId="4" borderId="11" xfId="2" applyFont="1" applyFill="1" applyBorder="1" applyAlignment="1">
      <alignment horizontal="center" vertical="center" wrapText="1" shrinkToFit="1"/>
    </xf>
    <xf numFmtId="0" fontId="37" fillId="0" borderId="13" xfId="2" applyBorder="1" applyAlignment="1">
      <alignment horizontal="center" vertical="center"/>
    </xf>
    <xf numFmtId="0" fontId="37" fillId="0" borderId="14" xfId="2" applyBorder="1" applyAlignment="1">
      <alignment horizontal="center" vertical="center"/>
    </xf>
    <xf numFmtId="0" fontId="37" fillId="0" borderId="15" xfId="2" applyBorder="1" applyAlignment="1">
      <alignment horizontal="center" vertical="center"/>
    </xf>
    <xf numFmtId="0" fontId="37" fillId="0" borderId="0" xfId="2" applyAlignment="1">
      <alignment horizontal="center" vertical="center"/>
    </xf>
    <xf numFmtId="0" fontId="37" fillId="0" borderId="58" xfId="2" applyBorder="1" applyAlignment="1">
      <alignment horizontal="center" vertical="center"/>
    </xf>
    <xf numFmtId="0" fontId="37" fillId="0" borderId="8" xfId="2" applyBorder="1" applyAlignment="1">
      <alignment horizontal="center" vertical="center"/>
    </xf>
    <xf numFmtId="0" fontId="37" fillId="0" borderId="12" xfId="2" applyBorder="1" applyAlignment="1">
      <alignment horizontal="center" vertical="center"/>
    </xf>
    <xf numFmtId="0" fontId="37" fillId="0" borderId="54" xfId="2" applyBorder="1" applyAlignment="1">
      <alignment horizontal="center" vertical="center"/>
    </xf>
    <xf numFmtId="0" fontId="38" fillId="12" borderId="11" xfId="2" applyFont="1" applyFill="1" applyBorder="1" applyAlignment="1">
      <alignment horizontal="left" vertical="center" wrapText="1"/>
    </xf>
    <xf numFmtId="0" fontId="37" fillId="12" borderId="13" xfId="2" applyFill="1" applyBorder="1" applyAlignment="1">
      <alignment horizontal="left" vertical="center" wrapText="1"/>
    </xf>
    <xf numFmtId="0" fontId="37" fillId="12" borderId="14" xfId="2" applyFill="1" applyBorder="1" applyAlignment="1">
      <alignment horizontal="left" vertical="center" wrapText="1"/>
    </xf>
    <xf numFmtId="0" fontId="38" fillId="12" borderId="15" xfId="2" applyFont="1" applyFill="1" applyBorder="1" applyAlignment="1">
      <alignment horizontal="left" vertical="center" wrapText="1"/>
    </xf>
    <xf numFmtId="0" fontId="37" fillId="12" borderId="0" xfId="2" applyFill="1" applyBorder="1" applyAlignment="1">
      <alignment horizontal="left" vertical="center" wrapText="1"/>
    </xf>
    <xf numFmtId="0" fontId="37" fillId="12" borderId="58" xfId="2" applyFill="1" applyBorder="1" applyAlignment="1">
      <alignment horizontal="left" vertical="center" wrapText="1"/>
    </xf>
    <xf numFmtId="0" fontId="37" fillId="12" borderId="15" xfId="2" applyFill="1" applyBorder="1" applyAlignment="1">
      <alignment horizontal="left" vertical="center" wrapText="1"/>
    </xf>
    <xf numFmtId="0" fontId="37" fillId="12" borderId="15" xfId="2" applyFill="1" applyBorder="1" applyAlignment="1">
      <alignment horizontal="left" vertical="center"/>
    </xf>
    <xf numFmtId="0" fontId="37" fillId="12" borderId="0" xfId="2" applyFill="1" applyAlignment="1">
      <alignment horizontal="left" vertical="center"/>
    </xf>
    <xf numFmtId="0" fontId="37" fillId="12" borderId="58" xfId="2" applyFill="1" applyBorder="1" applyAlignment="1">
      <alignment horizontal="left" vertical="center"/>
    </xf>
    <xf numFmtId="0" fontId="37" fillId="12" borderId="8" xfId="2" applyFill="1" applyBorder="1" applyAlignment="1">
      <alignment horizontal="left" vertical="center"/>
    </xf>
    <xf numFmtId="0" fontId="37" fillId="12" borderId="12" xfId="2" applyFill="1" applyBorder="1" applyAlignment="1">
      <alignment horizontal="left" vertical="center"/>
    </xf>
    <xf numFmtId="0" fontId="37" fillId="12" borderId="54" xfId="2" applyFill="1" applyBorder="1" applyAlignment="1">
      <alignment horizontal="left" vertical="center"/>
    </xf>
    <xf numFmtId="0" fontId="37" fillId="12" borderId="140" xfId="2" applyFill="1" applyBorder="1" applyAlignment="1">
      <alignment horizontal="left" vertical="center" wrapText="1"/>
    </xf>
    <xf numFmtId="176" fontId="52" fillId="12" borderId="31" xfId="2" applyNumberFormat="1" applyFont="1" applyFill="1" applyBorder="1" applyAlignment="1">
      <alignment horizontal="center" vertical="center"/>
    </xf>
    <xf numFmtId="0" fontId="37" fillId="12" borderId="140" xfId="2" applyFill="1" applyBorder="1" applyAlignment="1">
      <alignment horizontal="center" vertical="center"/>
    </xf>
    <xf numFmtId="0" fontId="52" fillId="12" borderId="140" xfId="2" applyFont="1" applyFill="1" applyBorder="1" applyAlignment="1">
      <alignment horizontal="left" vertical="center" shrinkToFit="1"/>
    </xf>
    <xf numFmtId="0" fontId="37" fillId="12" borderId="140" xfId="2" applyFill="1" applyBorder="1" applyAlignment="1">
      <alignment horizontal="left" vertical="center" shrinkToFit="1"/>
    </xf>
    <xf numFmtId="0" fontId="37" fillId="12" borderId="21" xfId="2" applyFill="1" applyBorder="1" applyAlignment="1">
      <alignment horizontal="left" vertical="center" shrinkToFit="1"/>
    </xf>
    <xf numFmtId="0" fontId="37" fillId="12" borderId="140" xfId="2" applyFill="1" applyBorder="1" applyAlignment="1">
      <alignment horizontal="left" vertical="center"/>
    </xf>
    <xf numFmtId="0" fontId="37" fillId="12" borderId="21" xfId="2" applyFill="1" applyBorder="1" applyAlignment="1">
      <alignment horizontal="left" vertical="center"/>
    </xf>
    <xf numFmtId="0" fontId="12" fillId="4" borderId="4" xfId="2" applyFont="1" applyFill="1" applyBorder="1" applyAlignment="1">
      <alignment horizontal="center" vertical="center" shrinkToFit="1"/>
    </xf>
    <xf numFmtId="0" fontId="37" fillId="0" borderId="7" xfId="2" applyBorder="1" applyAlignment="1">
      <alignment horizontal="center" vertical="center" shrinkToFit="1"/>
    </xf>
    <xf numFmtId="0" fontId="55" fillId="0" borderId="0" xfId="2" applyFont="1" applyAlignment="1">
      <alignment horizontal="left" vertical="center"/>
    </xf>
    <xf numFmtId="0" fontId="27" fillId="0" borderId="0" xfId="0" applyFont="1" applyAlignment="1">
      <alignment vertical="center"/>
    </xf>
    <xf numFmtId="0" fontId="42" fillId="5" borderId="78" xfId="2" applyFont="1" applyFill="1" applyBorder="1" applyAlignment="1">
      <alignment horizontal="center" vertical="center" wrapText="1"/>
    </xf>
    <xf numFmtId="0" fontId="37" fillId="0" borderId="146" xfId="2" applyBorder="1" applyAlignment="1">
      <alignment horizontal="center" vertical="center"/>
    </xf>
    <xf numFmtId="0" fontId="42" fillId="5" borderId="151" xfId="2" applyFont="1" applyFill="1" applyBorder="1" applyAlignment="1">
      <alignment horizontal="center" vertical="center"/>
    </xf>
    <xf numFmtId="0" fontId="37" fillId="0" borderId="150" xfId="2" applyBorder="1" applyAlignment="1">
      <alignment horizontal="center" vertical="center"/>
    </xf>
    <xf numFmtId="184" fontId="47" fillId="12" borderId="2" xfId="2" applyNumberFormat="1" applyFont="1" applyFill="1" applyBorder="1" applyAlignment="1">
      <alignment horizontal="right" vertical="center"/>
    </xf>
    <xf numFmtId="0" fontId="0" fillId="12" borderId="2" xfId="0" applyFill="1" applyBorder="1" applyAlignment="1">
      <alignment horizontal="right" vertical="center"/>
    </xf>
    <xf numFmtId="0" fontId="56" fillId="12" borderId="11" xfId="2" applyFont="1" applyFill="1" applyBorder="1" applyAlignment="1">
      <alignment horizontal="left" vertical="center" wrapText="1"/>
    </xf>
    <xf numFmtId="0" fontId="27" fillId="12" borderId="13" xfId="0" applyFont="1" applyFill="1" applyBorder="1" applyAlignment="1">
      <alignment horizontal="left" vertical="center" wrapText="1"/>
    </xf>
    <xf numFmtId="0" fontId="27" fillId="12" borderId="14" xfId="0" applyFont="1" applyFill="1" applyBorder="1" applyAlignment="1">
      <alignment horizontal="left" vertical="center" wrapText="1"/>
    </xf>
    <xf numFmtId="0" fontId="27" fillId="12" borderId="15" xfId="0" applyFont="1" applyFill="1" applyBorder="1" applyAlignment="1">
      <alignment horizontal="left" vertical="center" wrapText="1"/>
    </xf>
    <xf numFmtId="0" fontId="27" fillId="12" borderId="0" xfId="0" applyFont="1" applyFill="1" applyBorder="1" applyAlignment="1">
      <alignment horizontal="left" vertical="center" wrapText="1"/>
    </xf>
    <xf numFmtId="0" fontId="27" fillId="12" borderId="58" xfId="0" applyFont="1" applyFill="1" applyBorder="1" applyAlignment="1">
      <alignment horizontal="left" vertical="center" wrapText="1"/>
    </xf>
    <xf numFmtId="0" fontId="27" fillId="12" borderId="8" xfId="0" applyFont="1" applyFill="1" applyBorder="1" applyAlignment="1">
      <alignment horizontal="left" vertical="center" wrapText="1"/>
    </xf>
    <xf numFmtId="0" fontId="27" fillId="12" borderId="12" xfId="0" applyFont="1" applyFill="1" applyBorder="1" applyAlignment="1">
      <alignment horizontal="left" vertical="center" wrapText="1"/>
    </xf>
    <xf numFmtId="0" fontId="27" fillId="12" borderId="54" xfId="0" applyFont="1" applyFill="1" applyBorder="1" applyAlignment="1">
      <alignment horizontal="left" vertical="center" wrapText="1"/>
    </xf>
    <xf numFmtId="0" fontId="27" fillId="12" borderId="13" xfId="0" applyFont="1" applyFill="1" applyBorder="1" applyAlignment="1">
      <alignment horizontal="left" vertical="center"/>
    </xf>
    <xf numFmtId="0" fontId="27" fillId="12" borderId="14" xfId="0" applyFont="1" applyFill="1" applyBorder="1" applyAlignment="1">
      <alignment horizontal="left" vertical="center"/>
    </xf>
    <xf numFmtId="0" fontId="27" fillId="12" borderId="15" xfId="0" applyFont="1" applyFill="1" applyBorder="1" applyAlignment="1">
      <alignment horizontal="left" vertical="center"/>
    </xf>
    <xf numFmtId="0" fontId="27" fillId="12" borderId="0" xfId="0" applyFont="1" applyFill="1" applyBorder="1" applyAlignment="1">
      <alignment horizontal="left" vertical="center"/>
    </xf>
    <xf numFmtId="0" fontId="27" fillId="12" borderId="58" xfId="0" applyFont="1" applyFill="1" applyBorder="1" applyAlignment="1">
      <alignment horizontal="left" vertical="center"/>
    </xf>
    <xf numFmtId="0" fontId="27" fillId="12" borderId="8" xfId="0" applyFont="1" applyFill="1" applyBorder="1" applyAlignment="1">
      <alignment horizontal="left" vertical="center"/>
    </xf>
    <xf numFmtId="0" fontId="27" fillId="12" borderId="12" xfId="0" applyFont="1" applyFill="1" applyBorder="1" applyAlignment="1">
      <alignment horizontal="left" vertical="center"/>
    </xf>
    <xf numFmtId="0" fontId="27" fillId="12" borderId="54" xfId="0" applyFont="1" applyFill="1" applyBorder="1" applyAlignment="1">
      <alignment horizontal="left" vertical="center"/>
    </xf>
    <xf numFmtId="0" fontId="61" fillId="12" borderId="2" xfId="2" applyFont="1" applyFill="1" applyBorder="1" applyAlignment="1">
      <alignment horizontal="left" vertical="center"/>
    </xf>
    <xf numFmtId="0" fontId="0" fillId="12" borderId="2" xfId="0" applyFill="1" applyBorder="1" applyAlignment="1">
      <alignment vertical="center"/>
    </xf>
    <xf numFmtId="0" fontId="3" fillId="0" borderId="2" xfId="0" applyFont="1" applyBorder="1" applyAlignment="1">
      <alignment vertical="center" shrinkToFit="1"/>
    </xf>
    <xf numFmtId="0" fontId="0" fillId="0" borderId="2" xfId="0" applyBorder="1" applyAlignment="1">
      <alignment vertical="center"/>
    </xf>
    <xf numFmtId="0" fontId="21" fillId="5" borderId="24" xfId="0" applyFont="1" applyFill="1" applyBorder="1" applyAlignment="1">
      <alignment horizontal="center" vertical="center" wrapText="1"/>
    </xf>
    <xf numFmtId="0" fontId="21" fillId="5" borderId="6" xfId="0" applyFont="1" applyFill="1" applyBorder="1" applyAlignment="1">
      <alignment horizontal="center" vertical="center"/>
    </xf>
    <xf numFmtId="0" fontId="16" fillId="5" borderId="3" xfId="0" applyFont="1" applyFill="1" applyBorder="1" applyAlignment="1">
      <alignment vertical="center" shrinkToFit="1"/>
    </xf>
    <xf numFmtId="0" fontId="14" fillId="5" borderId="24" xfId="0" applyFont="1" applyFill="1" applyBorder="1" applyAlignment="1">
      <alignment vertical="center" shrinkToFit="1"/>
    </xf>
    <xf numFmtId="0" fontId="14" fillId="5" borderId="6" xfId="0" applyFont="1" applyFill="1" applyBorder="1" applyAlignment="1">
      <alignment vertical="center" shrinkToFit="1"/>
    </xf>
    <xf numFmtId="38" fontId="3" fillId="0" borderId="2" xfId="1" applyFont="1" applyBorder="1" applyAlignment="1">
      <alignment horizontal="center" vertical="center"/>
    </xf>
    <xf numFmtId="0" fontId="0" fillId="0" borderId="2" xfId="0" applyBorder="1" applyAlignment="1">
      <alignment horizontal="center" vertical="center"/>
    </xf>
    <xf numFmtId="38" fontId="3" fillId="2" borderId="2" xfId="1"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3" fillId="0" borderId="2" xfId="0" applyFont="1" applyBorder="1" applyAlignment="1">
      <alignment horizontal="center" vertical="center"/>
    </xf>
    <xf numFmtId="0" fontId="3" fillId="4" borderId="2" xfId="0" applyFont="1" applyFill="1" applyBorder="1" applyAlignment="1">
      <alignment horizontal="center" vertical="center" shrinkToFit="1"/>
    </xf>
    <xf numFmtId="0" fontId="0" fillId="0" borderId="2" xfId="0" applyBorder="1" applyAlignment="1">
      <alignment horizontal="center" vertical="center" shrinkToFit="1"/>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21" fillId="5" borderId="3"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4" xfId="0" applyBorder="1" applyAlignment="1">
      <alignment horizontal="center" vertical="center"/>
    </xf>
    <xf numFmtId="0" fontId="16" fillId="5" borderId="26" xfId="0" applyFont="1" applyFill="1" applyBorder="1" applyAlignment="1">
      <alignment vertical="center"/>
    </xf>
    <xf numFmtId="0" fontId="18" fillId="5" borderId="26" xfId="0" applyFont="1" applyFill="1" applyBorder="1" applyAlignment="1">
      <alignment vertical="center"/>
    </xf>
    <xf numFmtId="0" fontId="17" fillId="5" borderId="27" xfId="0" applyFont="1" applyFill="1" applyBorder="1" applyAlignment="1">
      <alignment vertical="center"/>
    </xf>
    <xf numFmtId="0" fontId="18" fillId="5" borderId="27" xfId="0" applyFont="1" applyFill="1" applyBorder="1" applyAlignment="1">
      <alignment vertical="center"/>
    </xf>
    <xf numFmtId="0" fontId="17" fillId="5" borderId="3" xfId="0" applyFont="1" applyFill="1" applyBorder="1" applyAlignment="1">
      <alignment vertical="center"/>
    </xf>
    <xf numFmtId="0" fontId="18" fillId="5" borderId="2" xfId="0" applyFont="1" applyFill="1" applyBorder="1" applyAlignment="1">
      <alignment vertical="center"/>
    </xf>
    <xf numFmtId="0" fontId="16" fillId="5" borderId="2" xfId="0" applyFont="1" applyFill="1" applyBorder="1" applyAlignment="1" applyProtection="1">
      <alignment horizontal="center" vertical="center"/>
    </xf>
    <xf numFmtId="0" fontId="18" fillId="5" borderId="2" xfId="0" applyFont="1" applyFill="1" applyBorder="1" applyAlignment="1" applyProtection="1">
      <alignment horizontal="center" vertical="center"/>
    </xf>
    <xf numFmtId="0" fontId="15" fillId="0" borderId="0" xfId="0" applyFont="1" applyAlignment="1" applyProtection="1">
      <alignment horizontal="center" vertical="center"/>
    </xf>
    <xf numFmtId="0" fontId="9" fillId="0" borderId="0" xfId="0" applyFont="1" applyAlignment="1" applyProtection="1">
      <alignment horizontal="center" vertical="center"/>
    </xf>
    <xf numFmtId="0" fontId="3" fillId="0" borderId="3" xfId="0" applyFont="1" applyBorder="1" applyAlignment="1" applyProtection="1">
      <alignment horizontal="center" vertical="center" shrinkToFit="1"/>
      <protection locked="0"/>
    </xf>
    <xf numFmtId="0" fontId="0" fillId="0" borderId="3" xfId="0" applyBorder="1" applyAlignment="1" applyProtection="1">
      <alignment vertical="center"/>
      <protection locked="0"/>
    </xf>
    <xf numFmtId="38" fontId="4" fillId="0" borderId="2" xfId="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0" fillId="2" borderId="76" xfId="0" applyFill="1" applyBorder="1" applyAlignment="1" applyProtection="1">
      <alignment horizontal="center" vertical="center"/>
      <protection locked="0"/>
    </xf>
    <xf numFmtId="0" fontId="10" fillId="3" borderId="4" xfId="0" applyFont="1" applyFill="1" applyBorder="1" applyAlignment="1" applyProtection="1">
      <alignment horizontal="center" vertical="center" shrinkToFit="1"/>
    </xf>
    <xf numFmtId="0" fontId="31" fillId="0" borderId="5" xfId="0" applyFont="1" applyBorder="1" applyAlignment="1" applyProtection="1">
      <alignment vertical="center"/>
    </xf>
    <xf numFmtId="0" fontId="10" fillId="8" borderId="4" xfId="0" applyFont="1" applyFill="1" applyBorder="1" applyAlignment="1" applyProtection="1">
      <alignment horizontal="center" vertical="center" shrinkToFit="1"/>
    </xf>
    <xf numFmtId="0" fontId="3" fillId="0" borderId="30"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 fillId="0" borderId="29" xfId="0" applyFont="1" applyBorder="1" applyAlignment="1">
      <alignment horizontal="center" vertical="center"/>
    </xf>
    <xf numFmtId="0" fontId="3" fillId="2" borderId="17" xfId="0" applyFon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57" xfId="0" applyFont="1"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17" fillId="5" borderId="62" xfId="0" applyFont="1" applyFill="1" applyBorder="1" applyAlignment="1">
      <alignment horizontal="center" vertical="center" wrapText="1"/>
    </xf>
    <xf numFmtId="0" fontId="18" fillId="5" borderId="62" xfId="0" applyFont="1" applyFill="1" applyBorder="1" applyAlignment="1">
      <alignment horizontal="center" vertical="center"/>
    </xf>
    <xf numFmtId="0" fontId="0" fillId="0" borderId="63" xfId="0" applyBorder="1" applyAlignment="1">
      <alignment vertical="center"/>
    </xf>
    <xf numFmtId="0" fontId="16" fillId="5" borderId="61" xfId="0" applyFont="1" applyFill="1" applyBorder="1" applyAlignment="1">
      <alignment horizontal="center" vertical="center" wrapText="1"/>
    </xf>
    <xf numFmtId="0" fontId="0" fillId="0" borderId="62" xfId="0" applyBorder="1" applyAlignment="1">
      <alignment vertical="center"/>
    </xf>
    <xf numFmtId="0" fontId="3" fillId="0" borderId="2" xfId="0" applyFont="1" applyBorder="1" applyAlignment="1">
      <alignment horizontal="center" vertical="center" shrinkToFit="1"/>
    </xf>
    <xf numFmtId="0" fontId="3" fillId="0" borderId="64" xfId="0" applyFont="1" applyBorder="1" applyAlignment="1">
      <alignment horizontal="center" vertical="center" shrinkToFit="1"/>
    </xf>
    <xf numFmtId="0" fontId="0" fillId="0" borderId="65" xfId="0" applyBorder="1" applyAlignment="1">
      <alignment horizontal="center" vertical="center"/>
    </xf>
    <xf numFmtId="0" fontId="3" fillId="0" borderId="5" xfId="0" applyFont="1" applyBorder="1" applyAlignment="1">
      <alignment horizontal="center" vertical="center" shrinkToFit="1"/>
    </xf>
    <xf numFmtId="0" fontId="3" fillId="2" borderId="16" xfId="0" applyFont="1" applyFill="1" applyBorder="1" applyAlignment="1" applyProtection="1">
      <alignment horizontal="center" vertical="center" shrinkToFit="1"/>
      <protection locked="0"/>
    </xf>
    <xf numFmtId="0" fontId="0" fillId="0" borderId="17" xfId="0" applyBorder="1" applyAlignment="1" applyProtection="1">
      <alignment vertical="center" shrinkToFit="1"/>
      <protection locked="0"/>
    </xf>
    <xf numFmtId="0" fontId="3" fillId="2" borderId="17" xfId="0" applyFont="1" applyFill="1" applyBorder="1" applyAlignment="1" applyProtection="1">
      <alignment horizontal="center" vertical="center" shrinkToFit="1"/>
      <protection locked="0"/>
    </xf>
    <xf numFmtId="0" fontId="0" fillId="0" borderId="18" xfId="0" applyBorder="1" applyAlignment="1" applyProtection="1">
      <alignment vertical="center" shrinkToFit="1"/>
      <protection locked="0"/>
    </xf>
    <xf numFmtId="0" fontId="12" fillId="0" borderId="2" xfId="0" applyFont="1" applyFill="1" applyBorder="1" applyAlignment="1">
      <alignment vertical="center"/>
    </xf>
    <xf numFmtId="0" fontId="24" fillId="0" borderId="2" xfId="0" applyFont="1" applyFill="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2" fillId="0" borderId="2" xfId="0" applyFont="1" applyFill="1" applyBorder="1" applyAlignment="1">
      <alignment horizontal="center" vertical="center" wrapText="1"/>
    </xf>
    <xf numFmtId="38" fontId="3" fillId="0" borderId="2" xfId="1" applyFont="1" applyFill="1" applyBorder="1" applyAlignment="1">
      <alignment horizontal="center" vertical="center"/>
    </xf>
    <xf numFmtId="0" fontId="0" fillId="0" borderId="2" xfId="0" applyFill="1" applyBorder="1" applyAlignment="1">
      <alignment horizontal="center" vertical="center"/>
    </xf>
    <xf numFmtId="0" fontId="11" fillId="0" borderId="11" xfId="0" applyFont="1" applyFill="1" applyBorder="1" applyAlignment="1">
      <alignment vertical="center"/>
    </xf>
    <xf numFmtId="0" fontId="24" fillId="0" borderId="14" xfId="0" applyFont="1" applyFill="1" applyBorder="1" applyAlignment="1">
      <alignment vertical="center"/>
    </xf>
    <xf numFmtId="0" fontId="0" fillId="0" borderId="8" xfId="0" applyBorder="1" applyAlignment="1">
      <alignment vertical="center"/>
    </xf>
    <xf numFmtId="0" fontId="0" fillId="0" borderId="54" xfId="0" applyBorder="1" applyAlignment="1">
      <alignment vertical="center"/>
    </xf>
    <xf numFmtId="182" fontId="3" fillId="0" borderId="3" xfId="1" applyNumberFormat="1" applyFont="1" applyFill="1" applyBorder="1" applyAlignment="1">
      <alignment vertical="center"/>
    </xf>
    <xf numFmtId="182" fontId="0" fillId="0" borderId="6" xfId="0" applyNumberFormat="1" applyFill="1" applyBorder="1" applyAlignment="1">
      <alignment vertical="center"/>
    </xf>
    <xf numFmtId="176" fontId="3" fillId="0" borderId="3" xfId="1" applyNumberFormat="1" applyFont="1" applyFill="1" applyBorder="1" applyAlignment="1" applyProtection="1">
      <alignment vertical="center"/>
      <protection hidden="1"/>
    </xf>
    <xf numFmtId="0" fontId="0" fillId="0" borderId="6" xfId="0" applyFill="1" applyBorder="1" applyAlignment="1" applyProtection="1">
      <alignment vertical="center"/>
      <protection hidden="1"/>
    </xf>
    <xf numFmtId="0" fontId="16" fillId="5" borderId="51" xfId="0" applyFont="1" applyFill="1" applyBorder="1" applyAlignment="1">
      <alignment horizontal="center" vertical="center"/>
    </xf>
    <xf numFmtId="0" fontId="18" fillId="5" borderId="52" xfId="0" applyFont="1" applyFill="1" applyBorder="1" applyAlignment="1">
      <alignment horizontal="center" vertical="center"/>
    </xf>
    <xf numFmtId="182" fontId="3" fillId="0" borderId="2" xfId="1" applyNumberFormat="1" applyFont="1" applyFill="1" applyBorder="1" applyAlignment="1" applyProtection="1">
      <alignment vertical="center"/>
      <protection hidden="1"/>
    </xf>
    <xf numFmtId="182" fontId="0" fillId="0" borderId="2" xfId="0" applyNumberFormat="1" applyFill="1" applyBorder="1" applyAlignment="1" applyProtection="1">
      <alignment vertical="center"/>
      <protection hidden="1"/>
    </xf>
    <xf numFmtId="176" fontId="3" fillId="0" borderId="2" xfId="1" applyNumberFormat="1" applyFont="1" applyFill="1" applyBorder="1" applyAlignment="1" applyProtection="1">
      <alignment vertical="center"/>
      <protection hidden="1"/>
    </xf>
    <xf numFmtId="0" fontId="0" fillId="0" borderId="2" xfId="0" applyFill="1" applyBorder="1" applyAlignment="1" applyProtection="1">
      <alignment vertical="center"/>
      <protection hidden="1"/>
    </xf>
    <xf numFmtId="0" fontId="26" fillId="2" borderId="34" xfId="0" applyFont="1" applyFill="1" applyBorder="1" applyAlignment="1" applyProtection="1">
      <alignment vertical="center" wrapText="1"/>
      <protection locked="0"/>
    </xf>
    <xf numFmtId="0" fontId="0" fillId="0" borderId="35" xfId="0" applyBorder="1" applyAlignment="1" applyProtection="1">
      <alignment vertical="center"/>
      <protection locked="0"/>
    </xf>
    <xf numFmtId="0" fontId="0" fillId="0" borderId="36" xfId="0" applyBorder="1" applyAlignment="1" applyProtection="1">
      <alignment vertical="center"/>
      <protection locked="0"/>
    </xf>
    <xf numFmtId="0" fontId="0" fillId="0" borderId="48" xfId="0" applyBorder="1" applyAlignment="1" applyProtection="1">
      <alignment vertical="center"/>
      <protection locked="0"/>
    </xf>
    <xf numFmtId="0" fontId="0" fillId="0" borderId="0" xfId="0" applyBorder="1" applyAlignment="1" applyProtection="1">
      <alignment vertical="center"/>
      <protection locked="0"/>
    </xf>
    <xf numFmtId="0" fontId="0" fillId="0" borderId="49" xfId="0" applyBorder="1" applyAlignment="1" applyProtection="1">
      <alignment vertical="center"/>
      <protection locked="0"/>
    </xf>
    <xf numFmtId="0" fontId="0" fillId="0" borderId="37" xfId="0" applyBorder="1" applyAlignment="1" applyProtection="1">
      <alignmen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0" xfId="0" applyAlignment="1" applyProtection="1">
      <alignment vertical="center"/>
      <protection locked="0"/>
    </xf>
    <xf numFmtId="38" fontId="4" fillId="0" borderId="2" xfId="0" applyNumberFormat="1" applyFont="1" applyBorder="1" applyAlignment="1" applyProtection="1">
      <alignment horizontal="center" vertical="center"/>
      <protection hidden="1"/>
    </xf>
    <xf numFmtId="0" fontId="4" fillId="0" borderId="4" xfId="0" applyFont="1" applyBorder="1" applyAlignment="1">
      <alignment horizontal="center" vertical="center"/>
    </xf>
    <xf numFmtId="0" fontId="0" fillId="0" borderId="7" xfId="0" applyBorder="1" applyAlignment="1">
      <alignment horizontal="center" vertical="center"/>
    </xf>
    <xf numFmtId="0" fontId="17"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5" xfId="0" applyFont="1" applyFill="1" applyBorder="1" applyAlignment="1">
      <alignment horizontal="center" vertical="center"/>
    </xf>
    <xf numFmtId="0" fontId="3" fillId="0" borderId="0" xfId="0" applyFont="1" applyAlignment="1">
      <alignment horizontal="right" vertical="center" shrinkToFit="1"/>
    </xf>
    <xf numFmtId="0" fontId="0" fillId="0" borderId="58" xfId="0" applyBorder="1" applyAlignment="1">
      <alignment horizontal="right" vertical="center" shrinkToFit="1"/>
    </xf>
    <xf numFmtId="0" fontId="40" fillId="0" borderId="3" xfId="2" applyFont="1" applyBorder="1" applyAlignment="1">
      <alignment horizontal="center" vertical="center"/>
    </xf>
    <xf numFmtId="0" fontId="40" fillId="0" borderId="6" xfId="2" applyFont="1" applyBorder="1" applyAlignment="1">
      <alignment horizontal="center" vertical="center"/>
    </xf>
    <xf numFmtId="0" fontId="38" fillId="0" borderId="5" xfId="2" applyFont="1" applyBorder="1" applyAlignment="1">
      <alignment horizontal="center" vertical="center" wrapText="1" shrinkToFit="1"/>
    </xf>
    <xf numFmtId="0" fontId="37" fillId="0" borderId="5" xfId="2" applyBorder="1" applyAlignment="1">
      <alignment vertical="center" shrinkToFit="1"/>
    </xf>
    <xf numFmtId="0" fontId="38" fillId="12" borderId="15" xfId="2" applyFont="1" applyFill="1" applyBorder="1" applyAlignment="1">
      <alignment vertical="center" wrapText="1"/>
    </xf>
    <xf numFmtId="0" fontId="38" fillId="12" borderId="0" xfId="2" applyFont="1" applyFill="1" applyBorder="1" applyAlignment="1">
      <alignment vertical="center" wrapText="1"/>
    </xf>
    <xf numFmtId="0" fontId="37" fillId="12" borderId="0" xfId="2" applyFill="1" applyBorder="1" applyAlignment="1">
      <alignment vertical="center"/>
    </xf>
    <xf numFmtId="0" fontId="37" fillId="12" borderId="58" xfId="2" applyFill="1" applyBorder="1" applyAlignment="1">
      <alignment vertical="center"/>
    </xf>
    <xf numFmtId="0" fontId="42" fillId="5" borderId="2" xfId="2" applyFont="1" applyFill="1" applyBorder="1" applyAlignment="1">
      <alignment horizontal="center" vertical="center"/>
    </xf>
    <xf numFmtId="0" fontId="41" fillId="5" borderId="2" xfId="2" applyFont="1" applyFill="1" applyBorder="1" applyAlignment="1">
      <alignment vertical="center"/>
    </xf>
    <xf numFmtId="0" fontId="41" fillId="5" borderId="2" xfId="2" applyFont="1" applyFill="1" applyBorder="1" applyAlignment="1">
      <alignment horizontal="center" vertical="center"/>
    </xf>
    <xf numFmtId="0" fontId="38" fillId="0" borderId="2" xfId="2" applyFont="1" applyBorder="1" applyAlignment="1">
      <alignment horizontal="center" vertical="center" shrinkToFit="1"/>
    </xf>
    <xf numFmtId="0" fontId="37" fillId="0" borderId="2" xfId="2" applyBorder="1" applyAlignment="1">
      <alignment horizontal="center" vertical="center" shrinkToFit="1"/>
    </xf>
    <xf numFmtId="0" fontId="37" fillId="0" borderId="4" xfId="2" applyBorder="1" applyAlignment="1">
      <alignment horizontal="center" vertical="center" shrinkToFit="1"/>
    </xf>
    <xf numFmtId="0" fontId="44" fillId="0" borderId="0" xfId="2" applyFont="1" applyAlignment="1">
      <alignment vertical="center"/>
    </xf>
    <xf numFmtId="0" fontId="38" fillId="0" borderId="2" xfId="2" applyFont="1" applyBorder="1" applyAlignment="1">
      <alignment horizontal="center" vertical="center" wrapText="1" shrinkToFit="1"/>
    </xf>
    <xf numFmtId="0" fontId="37" fillId="0" borderId="2" xfId="2" applyBorder="1" applyAlignment="1">
      <alignment vertical="center" shrinkToFit="1"/>
    </xf>
    <xf numFmtId="0" fontId="38" fillId="0" borderId="0" xfId="2" applyFont="1" applyAlignment="1">
      <alignment horizontal="right" vertical="center"/>
    </xf>
    <xf numFmtId="0" fontId="37" fillId="0" borderId="0" xfId="2" applyAlignment="1">
      <alignment horizontal="right" vertical="center"/>
    </xf>
    <xf numFmtId="183" fontId="38" fillId="12" borderId="4" xfId="2" applyNumberFormat="1" applyFont="1" applyFill="1" applyBorder="1" applyAlignment="1">
      <alignment vertical="center"/>
    </xf>
    <xf numFmtId="183" fontId="37" fillId="12" borderId="7" xfId="2" applyNumberFormat="1" applyFill="1" applyBorder="1" applyAlignment="1">
      <alignment vertical="center"/>
    </xf>
    <xf numFmtId="183" fontId="37" fillId="12" borderId="5" xfId="2" applyNumberFormat="1" applyFill="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2" xfId="0" applyFont="1" applyBorder="1" applyAlignment="1">
      <alignment horizontal="right" vertical="center"/>
    </xf>
    <xf numFmtId="0" fontId="0" fillId="0" borderId="2" xfId="0" applyBorder="1" applyAlignment="1">
      <alignment horizontal="right" vertical="center"/>
    </xf>
    <xf numFmtId="0" fontId="3" fillId="0" borderId="4" xfId="0" applyFont="1" applyBorder="1" applyAlignment="1">
      <alignment horizontal="center" vertical="center"/>
    </xf>
    <xf numFmtId="0" fontId="3" fillId="0" borderId="105" xfId="0" applyFont="1" applyBorder="1" applyAlignment="1">
      <alignment horizontal="center" vertical="center"/>
    </xf>
    <xf numFmtId="0" fontId="0" fillId="0" borderId="106" xfId="0" applyBorder="1" applyAlignment="1">
      <alignment horizontal="center" vertical="center"/>
    </xf>
    <xf numFmtId="0" fontId="3" fillId="2" borderId="127"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3" fillId="2" borderId="99" xfId="0" applyFont="1" applyFill="1" applyBorder="1" applyAlignment="1" applyProtection="1">
      <alignment horizontal="center" vertical="center"/>
      <protection locked="0"/>
    </xf>
    <xf numFmtId="0" fontId="0" fillId="2" borderId="100" xfId="0" applyFill="1" applyBorder="1" applyAlignment="1" applyProtection="1">
      <alignment horizontal="center" vertical="center"/>
      <protection locked="0"/>
    </xf>
    <xf numFmtId="0" fontId="17" fillId="5" borderId="74" xfId="0" applyFont="1" applyFill="1" applyBorder="1" applyAlignment="1">
      <alignment vertical="center" textRotation="255" shrinkToFit="1"/>
    </xf>
    <xf numFmtId="0" fontId="18" fillId="5" borderId="94" xfId="0" applyFont="1" applyFill="1" applyBorder="1" applyAlignment="1">
      <alignment vertical="center" textRotation="255" shrinkToFit="1"/>
    </xf>
    <xf numFmtId="0" fontId="0" fillId="4" borderId="5" xfId="0" applyFill="1" applyBorder="1" applyAlignment="1">
      <alignment horizontal="center" vertical="center"/>
    </xf>
    <xf numFmtId="0" fontId="16" fillId="5" borderId="3" xfId="0" applyFont="1" applyFill="1" applyBorder="1" applyAlignment="1">
      <alignment vertical="center"/>
    </xf>
    <xf numFmtId="0" fontId="32" fillId="5" borderId="3" xfId="0" applyFont="1" applyFill="1" applyBorder="1" applyAlignment="1">
      <alignment horizontal="center" vertical="center" wrapText="1"/>
    </xf>
    <xf numFmtId="0" fontId="3" fillId="0" borderId="2" xfId="0" applyFont="1" applyBorder="1" applyAlignment="1">
      <alignment horizontal="right" vertical="center" shrinkToFit="1"/>
    </xf>
    <xf numFmtId="0" fontId="0" fillId="0" borderId="6" xfId="0" applyBorder="1" applyAlignment="1">
      <alignment horizontal="right" vertical="center"/>
    </xf>
    <xf numFmtId="0" fontId="10" fillId="4" borderId="8" xfId="0" applyFont="1" applyFill="1" applyBorder="1" applyAlignment="1">
      <alignment horizontal="center" vertical="center"/>
    </xf>
    <xf numFmtId="0" fontId="31" fillId="4" borderId="54" xfId="0" applyFont="1" applyFill="1" applyBorder="1" applyAlignment="1">
      <alignment horizontal="center" vertical="center"/>
    </xf>
    <xf numFmtId="0" fontId="3" fillId="0" borderId="86" xfId="0" applyFont="1" applyBorder="1" applyAlignment="1">
      <alignment horizontal="center" vertical="center"/>
    </xf>
    <xf numFmtId="0" fontId="0" fillId="0" borderId="5" xfId="0" applyBorder="1" applyAlignment="1">
      <alignment horizontal="center" vertical="center"/>
    </xf>
    <xf numFmtId="0" fontId="18" fillId="5" borderId="52" xfId="0" applyFont="1" applyFill="1" applyBorder="1" applyAlignment="1">
      <alignment vertical="center"/>
    </xf>
    <xf numFmtId="0" fontId="17" fillId="5" borderId="55" xfId="0" applyFont="1" applyFill="1" applyBorder="1" applyAlignment="1">
      <alignment horizontal="center" vertical="center"/>
    </xf>
    <xf numFmtId="0" fontId="18" fillId="5" borderId="56" xfId="0" applyFont="1" applyFill="1" applyBorder="1" applyAlignment="1">
      <alignment vertical="center"/>
    </xf>
    <xf numFmtId="0" fontId="4" fillId="4" borderId="91" xfId="0" applyFont="1" applyFill="1" applyBorder="1" applyAlignment="1">
      <alignment horizontal="center" vertical="center" wrapText="1" shrinkToFit="1"/>
    </xf>
    <xf numFmtId="0" fontId="0" fillId="4" borderId="92" xfId="0" applyFill="1" applyBorder="1" applyAlignment="1">
      <alignment horizontal="center" vertical="center" shrinkToFit="1"/>
    </xf>
    <xf numFmtId="0" fontId="16" fillId="5" borderId="26" xfId="0" applyFont="1" applyFill="1" applyBorder="1" applyAlignment="1">
      <alignment horizontal="center" vertical="center"/>
    </xf>
    <xf numFmtId="0" fontId="18" fillId="5" borderId="74" xfId="0" applyFont="1" applyFill="1" applyBorder="1" applyAlignment="1">
      <alignment horizontal="center" vertical="center"/>
    </xf>
    <xf numFmtId="0" fontId="16" fillId="5" borderId="3" xfId="0" applyFont="1" applyFill="1" applyBorder="1" applyAlignment="1">
      <alignment vertical="center" textRotation="255" shrinkToFit="1"/>
    </xf>
    <xf numFmtId="0" fontId="0" fillId="0" borderId="24" xfId="0" applyBorder="1" applyAlignment="1">
      <alignment vertical="center" shrinkToFit="1"/>
    </xf>
    <xf numFmtId="0" fontId="0" fillId="0" borderId="137" xfId="0" applyBorder="1" applyAlignment="1">
      <alignment vertical="center" shrinkToFit="1"/>
    </xf>
    <xf numFmtId="0" fontId="3" fillId="0" borderId="16" xfId="0" applyFont="1" applyBorder="1" applyAlignment="1">
      <alignment horizontal="right" vertical="center" shrinkToFit="1"/>
    </xf>
    <xf numFmtId="0" fontId="0" fillId="0" borderId="16" xfId="0" applyBorder="1" applyAlignment="1">
      <alignment horizontal="right" vertical="center" shrinkToFit="1"/>
    </xf>
    <xf numFmtId="0" fontId="3" fillId="0" borderId="18" xfId="0" applyFont="1" applyBorder="1" applyAlignment="1">
      <alignment horizontal="right" vertical="center" shrinkToFit="1"/>
    </xf>
    <xf numFmtId="0" fontId="0" fillId="0" borderId="18" xfId="0" applyBorder="1" applyAlignment="1">
      <alignment horizontal="right" vertical="center" shrinkToFit="1"/>
    </xf>
    <xf numFmtId="0" fontId="3" fillId="0" borderId="4" xfId="0" applyFont="1" applyBorder="1" applyAlignment="1">
      <alignment horizontal="right" vertical="center"/>
    </xf>
    <xf numFmtId="0" fontId="0" fillId="0" borderId="5" xfId="0" applyBorder="1" applyAlignment="1">
      <alignment horizontal="right" vertical="center"/>
    </xf>
    <xf numFmtId="0" fontId="3" fillId="2" borderId="5" xfId="0" applyFont="1" applyFill="1" applyBorder="1" applyAlignment="1">
      <alignment horizontal="center" vertical="center"/>
    </xf>
    <xf numFmtId="0" fontId="0" fillId="2" borderId="2" xfId="0" applyFill="1" applyBorder="1" applyAlignment="1">
      <alignment horizontal="center" vertical="center"/>
    </xf>
    <xf numFmtId="0" fontId="16" fillId="5" borderId="2" xfId="0" applyFont="1" applyFill="1" applyBorder="1" applyAlignment="1">
      <alignment vertical="center"/>
    </xf>
    <xf numFmtId="0" fontId="3" fillId="0" borderId="2" xfId="0" applyFont="1" applyFill="1" applyBorder="1" applyAlignment="1">
      <alignment horizontal="center" vertical="center"/>
    </xf>
    <xf numFmtId="0" fontId="0" fillId="0" borderId="4" xfId="0" applyFill="1" applyBorder="1" applyAlignment="1">
      <alignment horizontal="center" vertical="center"/>
    </xf>
    <xf numFmtId="0" fontId="17" fillId="5" borderId="2" xfId="0" applyFont="1" applyFill="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17" fillId="5" borderId="52" xfId="0" applyFont="1" applyFill="1" applyBorder="1" applyAlignment="1">
      <alignment horizontal="center" vertical="center"/>
    </xf>
    <xf numFmtId="0" fontId="18" fillId="5" borderId="96" xfId="0" applyFont="1" applyFill="1" applyBorder="1" applyAlignment="1">
      <alignment vertical="center"/>
    </xf>
    <xf numFmtId="0" fontId="17" fillId="5" borderId="97" xfId="0" applyFont="1" applyFill="1" applyBorder="1" applyAlignment="1">
      <alignment horizontal="center" vertical="center"/>
    </xf>
    <xf numFmtId="0" fontId="18" fillId="5" borderId="98" xfId="0" applyFont="1" applyFill="1" applyBorder="1" applyAlignment="1">
      <alignment vertical="center"/>
    </xf>
    <xf numFmtId="0" fontId="21" fillId="5" borderId="24"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34">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⑥財務分析シート!$AA$6</c:f>
              <c:strCache>
                <c:ptCount val="1"/>
                <c:pt idx="0">
                  <c:v>売上高総利益率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⑥財務分析シート!$AB$6:$AD$6</c:f>
              <c:numCache>
                <c:formatCode>0.0%</c:formatCode>
                <c:ptCount val="3"/>
                <c:pt idx="0">
                  <c:v>0.30022912423625253</c:v>
                </c:pt>
                <c:pt idx="1">
                  <c:v>0.29210526315789476</c:v>
                </c:pt>
                <c:pt idx="2">
                  <c:v>0.27567567567567569</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⑥財務分析シート!$AB$5:$AD$5</c15:sqref>
                        </c15:formulaRef>
                      </c:ext>
                    </c:extLst>
                    <c:strCache>
                      <c:ptCount val="3"/>
                      <c:pt idx="0">
                        <c:v>H1期</c:v>
                      </c:pt>
                      <c:pt idx="1">
                        <c:v>H2期</c:v>
                      </c:pt>
                      <c:pt idx="2">
                        <c:v>H3期</c:v>
                      </c:pt>
                    </c:strCache>
                  </c:strRef>
                </c15:cat>
              </c15:filteredCategoryTitle>
            </c:ext>
          </c:extLst>
        </c:ser>
        <c:ser>
          <c:idx val="1"/>
          <c:order val="1"/>
          <c:tx>
            <c:strRef>
              <c:f>⑥財務分析シート!$AA$7</c:f>
              <c:strCache>
                <c:ptCount val="1"/>
                <c:pt idx="0">
                  <c:v>売上高営業利益率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⑥財務分析シート!$AB$7:$AD$7</c:f>
              <c:numCache>
                <c:formatCode>0.0%</c:formatCode>
                <c:ptCount val="3"/>
                <c:pt idx="0">
                  <c:v>3.0379047861507129E-2</c:v>
                </c:pt>
                <c:pt idx="1">
                  <c:v>1.6500000000000001E-2</c:v>
                </c:pt>
                <c:pt idx="2">
                  <c:v>-2.5667864864864866E-2</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⑥財務分析シート!$AB$5:$AD$5</c15:sqref>
                        </c15:formulaRef>
                      </c:ext>
                    </c:extLst>
                    <c:strCache>
                      <c:ptCount val="3"/>
                      <c:pt idx="0">
                        <c:v>H1期</c:v>
                      </c:pt>
                      <c:pt idx="1">
                        <c:v>H2期</c:v>
                      </c:pt>
                      <c:pt idx="2">
                        <c:v>H3期</c:v>
                      </c:pt>
                    </c:strCache>
                  </c:strRef>
                </c15:cat>
              </c15:filteredCategoryTitle>
            </c:ext>
          </c:extLst>
        </c:ser>
        <c:ser>
          <c:idx val="2"/>
          <c:order val="2"/>
          <c:tx>
            <c:strRef>
              <c:f>⑥財務分析シート!$AA$8</c:f>
              <c:strCache>
                <c:ptCount val="1"/>
                <c:pt idx="0">
                  <c:v>人件費対売上高比率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⑥財務分析シート!$AB$8:$AD$8</c:f>
              <c:numCache>
                <c:formatCode>0.0%</c:formatCode>
                <c:ptCount val="3"/>
                <c:pt idx="0">
                  <c:v>0.22589103869653768</c:v>
                </c:pt>
                <c:pt idx="1">
                  <c:v>0.23350000000000001</c:v>
                </c:pt>
                <c:pt idx="2">
                  <c:v>0.22629729729729731</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⑥財務分析シート!$AB$5:$AD$5</c15:sqref>
                        </c15:formulaRef>
                      </c:ext>
                    </c:extLst>
                    <c:strCache>
                      <c:ptCount val="3"/>
                      <c:pt idx="0">
                        <c:v>H1期</c:v>
                      </c:pt>
                      <c:pt idx="1">
                        <c:v>H2期</c:v>
                      </c:pt>
                      <c:pt idx="2">
                        <c:v>H3期</c:v>
                      </c:pt>
                    </c:strCache>
                  </c:strRef>
                </c15:cat>
              </c15:filteredCategoryTitle>
            </c:ext>
          </c:extLst>
        </c:ser>
        <c:ser>
          <c:idx val="3"/>
          <c:order val="3"/>
          <c:tx>
            <c:strRef>
              <c:f>⑥財務分析シート!$AA$9</c:f>
              <c:strCache>
                <c:ptCount val="1"/>
                <c:pt idx="0">
                  <c:v>諸経費対売上高比率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⑥財務分析シート!$AB$9:$AD$9</c:f>
              <c:numCache>
                <c:formatCode>0.0%</c:formatCode>
                <c:ptCount val="3"/>
                <c:pt idx="0">
                  <c:v>3.5641547861507125E-2</c:v>
                </c:pt>
                <c:pt idx="1">
                  <c:v>3.6842105263157891E-2</c:v>
                </c:pt>
                <c:pt idx="2">
                  <c:v>6.621621621621622E-2</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⑥財務分析シート!$AB$5:$AD$5</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marker val="1"/>
        <c:smooth val="0"/>
        <c:axId val="76305152"/>
        <c:axId val="76306688"/>
      </c:lineChart>
      <c:catAx>
        <c:axId val="76305152"/>
        <c:scaling>
          <c:orientation val="minMax"/>
        </c:scaling>
        <c:delete val="0"/>
        <c:axPos val="b"/>
        <c:numFmt formatCode="General" sourceLinked="0"/>
        <c:majorTickMark val="out"/>
        <c:minorTickMark val="none"/>
        <c:tickLblPos val="nextTo"/>
        <c:crossAx val="76306688"/>
        <c:crosses val="autoZero"/>
        <c:auto val="1"/>
        <c:lblAlgn val="ctr"/>
        <c:lblOffset val="100"/>
        <c:noMultiLvlLbl val="0"/>
      </c:catAx>
      <c:valAx>
        <c:axId val="76306688"/>
        <c:scaling>
          <c:orientation val="minMax"/>
        </c:scaling>
        <c:delete val="0"/>
        <c:axPos val="l"/>
        <c:majorGridlines/>
        <c:numFmt formatCode="0.0%" sourceLinked="1"/>
        <c:majorTickMark val="out"/>
        <c:minorTickMark val="none"/>
        <c:tickLblPos val="nextTo"/>
        <c:crossAx val="7630515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⑥財務分析シート!$AA$12</c:f>
              <c:strCache>
                <c:ptCount val="1"/>
                <c:pt idx="0">
                  <c:v>総資本回転率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⑥財務分析シート!$AB$12:$AD$12</c:f>
              <c:numCache>
                <c:formatCode>#,##0.0;"▲ "#,##0.0</c:formatCode>
                <c:ptCount val="3"/>
                <c:pt idx="0">
                  <c:v>3.4156521739130437</c:v>
                </c:pt>
                <c:pt idx="1">
                  <c:v>3.3043478260869565</c:v>
                </c:pt>
                <c:pt idx="2">
                  <c:v>3.0833333333333335</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⑥財務分析シート!$AB$11:$AD$11</c15:sqref>
                        </c15:formulaRef>
                      </c:ext>
                    </c:extLst>
                    <c:strCache>
                      <c:ptCount val="3"/>
                      <c:pt idx="0">
                        <c:v>H1期</c:v>
                      </c:pt>
                      <c:pt idx="1">
                        <c:v>H2期</c:v>
                      </c:pt>
                      <c:pt idx="2">
                        <c:v>H3期</c:v>
                      </c:pt>
                    </c:strCache>
                  </c:strRef>
                </c15:cat>
              </c15:filteredCategoryTitle>
            </c:ext>
          </c:extLst>
        </c:ser>
        <c:ser>
          <c:idx val="1"/>
          <c:order val="1"/>
          <c:tx>
            <c:strRef>
              <c:f>⑥財務分析シート!$AA$13</c:f>
              <c:strCache>
                <c:ptCount val="1"/>
                <c:pt idx="0">
                  <c:v>商品回転期間</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⑥財務分析シート!$AB$13:$AD$13</c:f>
              <c:numCache>
                <c:formatCode>#,##0.0;"▲ "#,##0.0</c:formatCode>
                <c:ptCount val="3"/>
                <c:pt idx="0">
                  <c:v>9.2922606924643585</c:v>
                </c:pt>
                <c:pt idx="1">
                  <c:v>9.6052631578947363</c:v>
                </c:pt>
                <c:pt idx="2">
                  <c:v>9.8648648648648649</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⑥財務分析シート!$AB$11:$AD$11</c15:sqref>
                        </c15:formulaRef>
                      </c:ext>
                    </c:extLst>
                    <c:strCache>
                      <c:ptCount val="3"/>
                      <c:pt idx="0">
                        <c:v>H1期</c:v>
                      </c:pt>
                      <c:pt idx="1">
                        <c:v>H2期</c:v>
                      </c:pt>
                      <c:pt idx="2">
                        <c:v>H3期</c:v>
                      </c:pt>
                    </c:strCache>
                  </c:strRef>
                </c15:cat>
              </c15:filteredCategoryTitle>
            </c:ext>
          </c:extLst>
        </c:ser>
        <c:ser>
          <c:idx val="2"/>
          <c:order val="2"/>
          <c:tx>
            <c:strRef>
              <c:f>⑥財務分析シート!$AA$14</c:f>
              <c:strCache>
                <c:ptCount val="1"/>
                <c:pt idx="0">
                  <c:v>受取勘定回転期間</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⑥財務分析シート!$AB$14:$AD$14</c:f>
              <c:numCache>
                <c:formatCode>#,##0.0;"▲ "#,##0.0</c:formatCode>
                <c:ptCount val="3"/>
                <c:pt idx="0">
                  <c:v>18.584521384928717</c:v>
                </c:pt>
                <c:pt idx="1">
                  <c:v>19.210526315789473</c:v>
                </c:pt>
                <c:pt idx="2">
                  <c:v>19.72972972972973</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⑥財務分析シート!$AB$11:$AD$11</c15:sqref>
                        </c15:formulaRef>
                      </c:ext>
                    </c:extLst>
                    <c:strCache>
                      <c:ptCount val="3"/>
                      <c:pt idx="0">
                        <c:v>H1期</c:v>
                      </c:pt>
                      <c:pt idx="1">
                        <c:v>H2期</c:v>
                      </c:pt>
                      <c:pt idx="2">
                        <c:v>H3期</c:v>
                      </c:pt>
                    </c:strCache>
                  </c:strRef>
                </c15:cat>
              </c15:filteredCategoryTitle>
            </c:ext>
          </c:extLst>
        </c:ser>
        <c:ser>
          <c:idx val="3"/>
          <c:order val="3"/>
          <c:tx>
            <c:strRef>
              <c:f>⑥財務分析シート!$AA$15</c:f>
              <c:strCache>
                <c:ptCount val="1"/>
                <c:pt idx="0">
                  <c:v>支払勘定回転期間</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⑥財務分析シート!$AB$15:$AD$15</c:f>
              <c:numCache>
                <c:formatCode>#,##0.0;"▲ "#,##0.0</c:formatCode>
                <c:ptCount val="3"/>
                <c:pt idx="0">
                  <c:v>18.584521384928717</c:v>
                </c:pt>
                <c:pt idx="1">
                  <c:v>19.210526315789473</c:v>
                </c:pt>
                <c:pt idx="2">
                  <c:v>19.72972972972973</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⑥財務分析シート!$AB$11:$AD$11</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marker val="1"/>
        <c:smooth val="0"/>
        <c:axId val="86142976"/>
        <c:axId val="86144512"/>
      </c:lineChart>
      <c:catAx>
        <c:axId val="86142976"/>
        <c:scaling>
          <c:orientation val="minMax"/>
        </c:scaling>
        <c:delete val="0"/>
        <c:axPos val="b"/>
        <c:numFmt formatCode="General" sourceLinked="0"/>
        <c:majorTickMark val="out"/>
        <c:minorTickMark val="none"/>
        <c:tickLblPos val="nextTo"/>
        <c:crossAx val="86144512"/>
        <c:crosses val="autoZero"/>
        <c:auto val="1"/>
        <c:lblAlgn val="ctr"/>
        <c:lblOffset val="100"/>
        <c:noMultiLvlLbl val="0"/>
      </c:catAx>
      <c:valAx>
        <c:axId val="86144512"/>
        <c:scaling>
          <c:orientation val="minMax"/>
        </c:scaling>
        <c:delete val="0"/>
        <c:axPos val="l"/>
        <c:majorGridlines/>
        <c:numFmt formatCode="#,##0.0;&quot;▲ &quot;#,##0.0" sourceLinked="1"/>
        <c:majorTickMark val="out"/>
        <c:minorTickMark val="none"/>
        <c:tickLblPos val="nextTo"/>
        <c:crossAx val="861429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⑥財務分析シート!$AA$18</c:f>
              <c:strCache>
                <c:ptCount val="1"/>
                <c:pt idx="0">
                  <c:v>従業者１人当たり売上高</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⑥財務分析シート!$AB$18:$AD$18</c:f>
              <c:numCache>
                <c:formatCode>#,##0_);[Red]\(#,##0\)</c:formatCode>
                <c:ptCount val="3"/>
                <c:pt idx="0">
                  <c:v>13093.333333333334</c:v>
                </c:pt>
                <c:pt idx="1">
                  <c:v>12666.666666666666</c:v>
                </c:pt>
                <c:pt idx="2">
                  <c:v>12333.333333333334</c:v>
                </c:pt>
              </c:numCache>
            </c:numRef>
          </c:val>
          <c:extLst>
            <c:ext xmlns:c15="http://schemas.microsoft.com/office/drawing/2012/chart" uri="{02D57815-91ED-43cb-92C2-25804820EDAC}">
              <c15:filteredCategoryTitle>
                <c15:cat>
                  <c:strRef>
                    <c:extLst>
                      <c:ext uri="{02D57815-91ED-43cb-92C2-25804820EDAC}">
                        <c15:formulaRef>
                          <c15:sqref>⑥財務分析シート!$AB$17:$AD$17</c15:sqref>
                        </c15:formulaRef>
                      </c:ext>
                    </c:extLst>
                    <c:strCache>
                      <c:ptCount val="3"/>
                      <c:pt idx="0">
                        <c:v>H1期</c:v>
                      </c:pt>
                      <c:pt idx="1">
                        <c:v>H2期</c:v>
                      </c:pt>
                      <c:pt idx="2">
                        <c:v>H3期</c:v>
                      </c:pt>
                    </c:strCache>
                  </c:strRef>
                </c15:cat>
              </c15:filteredCategoryTitle>
            </c:ext>
          </c:extLst>
        </c:ser>
        <c:ser>
          <c:idx val="3"/>
          <c:order val="3"/>
          <c:tx>
            <c:strRef>
              <c:f>⑥財務分析シート!$AA$21</c:f>
              <c:strCache>
                <c:ptCount val="1"/>
                <c:pt idx="0">
                  <c:v>従業者１人当たり人件費</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⑥財務分析シート!$AB$21:$AD$21</c:f>
              <c:numCache>
                <c:formatCode>#,##0_);[Red]\(#,##0\)</c:formatCode>
                <c:ptCount val="3"/>
                <c:pt idx="0">
                  <c:v>2557.6666666666665</c:v>
                </c:pt>
                <c:pt idx="1">
                  <c:v>2557.6666666666665</c:v>
                </c:pt>
                <c:pt idx="2">
                  <c:v>2391</c:v>
                </c:pt>
              </c:numCache>
            </c:numRef>
          </c:val>
          <c:extLst>
            <c:ext xmlns:c15="http://schemas.microsoft.com/office/drawing/2012/chart" uri="{02D57815-91ED-43cb-92C2-25804820EDAC}">
              <c15:filteredCategoryTitle>
                <c15:cat>
                  <c:strRef>
                    <c:extLst>
                      <c:ext uri="{02D57815-91ED-43cb-92C2-25804820EDAC}">
                        <c15:formulaRef>
                          <c15:sqref>⑥財務分析シート!$AB$17:$AD$17</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gapWidth val="215"/>
        <c:overlap val="-100"/>
        <c:axId val="86271872"/>
        <c:axId val="86273408"/>
      </c:barChart>
      <c:barChart>
        <c:barDir val="col"/>
        <c:grouping val="clustered"/>
        <c:varyColors val="0"/>
        <c:ser>
          <c:idx val="2"/>
          <c:order val="2"/>
          <c:tx>
            <c:strRef>
              <c:f>⑥財務分析シート!$AA$20</c:f>
              <c:strCache>
                <c:ptCount val="1"/>
                <c:pt idx="0">
                  <c:v>従業者１人当たり粗付加価値額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⑥財務分析シート!$AB$20:$AD$20</c:f>
              <c:numCache>
                <c:formatCode>#,##0_);[Red]\(#,##0\)</c:formatCode>
                <c:ptCount val="3"/>
                <c:pt idx="0">
                  <c:v>3464.3333333333335</c:v>
                </c:pt>
                <c:pt idx="1">
                  <c:v>3233.3333333333335</c:v>
                </c:pt>
                <c:pt idx="2">
                  <c:v>2583.3333333333335</c:v>
                </c:pt>
              </c:numCache>
            </c:numRef>
          </c:val>
          <c:extLst>
            <c:ext xmlns:c15="http://schemas.microsoft.com/office/drawing/2012/chart" uri="{02D57815-91ED-43cb-92C2-25804820EDAC}">
              <c15:filteredCategoryTitle>
                <c15:cat>
                  <c:strRef>
                    <c:extLst>
                      <c:ext uri="{02D57815-91ED-43cb-92C2-25804820EDAC}">
                        <c15:formulaRef>
                          <c15:sqref>⑥財務分析シート!$AB$17:$AD$17</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gapWidth val="350"/>
        <c:axId val="86293120"/>
        <c:axId val="86291584"/>
      </c:barChart>
      <c:lineChart>
        <c:grouping val="standard"/>
        <c:varyColors val="0"/>
        <c:ser>
          <c:idx val="1"/>
          <c:order val="1"/>
          <c:tx>
            <c:strRef>
              <c:f>⑥財務分析シート!$AA$19</c:f>
              <c:strCache>
                <c:ptCount val="1"/>
                <c:pt idx="0">
                  <c:v>粗付加価値額</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⑥財務分析シート!$AB$19:$AD$19</c:f>
              <c:numCache>
                <c:formatCode>#,##0_);[Red]\(#,##0\)</c:formatCode>
                <c:ptCount val="3"/>
                <c:pt idx="0">
                  <c:v>10393</c:v>
                </c:pt>
                <c:pt idx="1">
                  <c:v>9700</c:v>
                </c:pt>
                <c:pt idx="2">
                  <c:v>7750</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⑥財務分析シート!$AB$17:$AD$17</c15:sqref>
                        </c15:formulaRef>
                      </c:ext>
                    </c:extLst>
                    <c:strCache>
                      <c:ptCount val="3"/>
                      <c:pt idx="0">
                        <c:v>H1期</c:v>
                      </c:pt>
                      <c:pt idx="1">
                        <c:v>H2期</c:v>
                      </c:pt>
                      <c:pt idx="2">
                        <c:v>H3期</c:v>
                      </c:pt>
                    </c:strCache>
                  </c:strRef>
                </c15:cat>
              </c15:filteredCategoryTitle>
            </c:ext>
          </c:extLst>
        </c:ser>
        <c:ser>
          <c:idx val="4"/>
          <c:order val="4"/>
          <c:tx>
            <c:strRef>
              <c:f>⑥財務分析シート!$AA$22</c:f>
              <c:strCache>
                <c:ptCount val="1"/>
                <c:pt idx="0">
                  <c:v>店舗面積3.3㎡（坪）当たり売上高</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⑥財務分析シート!$AB$22:$AD$22</c:f>
              <c:numCache>
                <c:formatCode>#,##0_);[Red]\(#,##0\)</c:formatCode>
                <c:ptCount val="3"/>
                <c:pt idx="0">
                  <c:v>1296.24</c:v>
                </c:pt>
                <c:pt idx="1">
                  <c:v>1254</c:v>
                </c:pt>
                <c:pt idx="2">
                  <c:v>1221</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⑥財務分析シート!$AB$17:$AD$17</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marker val="1"/>
        <c:smooth val="0"/>
        <c:axId val="86271872"/>
        <c:axId val="86273408"/>
      </c:lineChart>
      <c:catAx>
        <c:axId val="86271872"/>
        <c:scaling>
          <c:orientation val="minMax"/>
        </c:scaling>
        <c:delete val="0"/>
        <c:axPos val="b"/>
        <c:numFmt formatCode="General" sourceLinked="0"/>
        <c:majorTickMark val="out"/>
        <c:minorTickMark val="none"/>
        <c:tickLblPos val="nextTo"/>
        <c:crossAx val="86273408"/>
        <c:crosses val="autoZero"/>
        <c:auto val="1"/>
        <c:lblAlgn val="ctr"/>
        <c:lblOffset val="100"/>
        <c:noMultiLvlLbl val="0"/>
      </c:catAx>
      <c:valAx>
        <c:axId val="86273408"/>
        <c:scaling>
          <c:orientation val="minMax"/>
        </c:scaling>
        <c:delete val="0"/>
        <c:axPos val="l"/>
        <c:majorGridlines/>
        <c:numFmt formatCode="#,##0_);[Red]\(#,##0\)" sourceLinked="1"/>
        <c:majorTickMark val="out"/>
        <c:minorTickMark val="none"/>
        <c:tickLblPos val="nextTo"/>
        <c:crossAx val="86271872"/>
        <c:crosses val="autoZero"/>
        <c:crossBetween val="between"/>
      </c:valAx>
      <c:valAx>
        <c:axId val="86291584"/>
        <c:scaling>
          <c:orientation val="minMax"/>
        </c:scaling>
        <c:delete val="0"/>
        <c:axPos val="r"/>
        <c:numFmt formatCode="#,##0_);[Red]\(#,##0\)" sourceLinked="1"/>
        <c:majorTickMark val="out"/>
        <c:minorTickMark val="none"/>
        <c:tickLblPos val="nextTo"/>
        <c:crossAx val="86293120"/>
        <c:crosses val="max"/>
        <c:crossBetween val="between"/>
      </c:valAx>
      <c:catAx>
        <c:axId val="86293120"/>
        <c:scaling>
          <c:orientation val="minMax"/>
        </c:scaling>
        <c:delete val="1"/>
        <c:axPos val="b"/>
        <c:numFmt formatCode="General" sourceLinked="1"/>
        <c:majorTickMark val="out"/>
        <c:minorTickMark val="none"/>
        <c:tickLblPos val="nextTo"/>
        <c:crossAx val="86291584"/>
        <c:crosses val="autoZero"/>
        <c:auto val="1"/>
        <c:lblAlgn val="ctr"/>
        <c:lblOffset val="100"/>
        <c:noMultiLvlLbl val="0"/>
      </c:cat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2"/>
          <c:tx>
            <c:strRef>
              <c:f>⑥財務分析シート!$AA$27</c:f>
              <c:strCache>
                <c:ptCount val="1"/>
                <c:pt idx="0">
                  <c:v>借入金回転期間</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⑥財務分析シート!$AB$27:$AD$27</c:f>
              <c:numCache>
                <c:formatCode>0.0;"▲ "0.0</c:formatCode>
                <c:ptCount val="3"/>
                <c:pt idx="0">
                  <c:v>1.985743380855397</c:v>
                </c:pt>
                <c:pt idx="1">
                  <c:v>2.0526315789473686</c:v>
                </c:pt>
                <c:pt idx="2">
                  <c:v>2.2702702702702702</c:v>
                </c:pt>
              </c:numCache>
            </c:numRef>
          </c:val>
          <c:extLst>
            <c:ext xmlns:c15="http://schemas.microsoft.com/office/drawing/2012/chart" uri="{02D57815-91ED-43cb-92C2-25804820EDAC}">
              <c15:filteredCategoryTitle>
                <c15:cat>
                  <c:strRef>
                    <c:extLst>
                      <c:ext uri="{02D57815-91ED-43cb-92C2-25804820EDAC}">
                        <c15:formulaRef>
                          <c15:sqref>⑥財務分析シート!$AB$24:$AD$24</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gapWidth val="349"/>
        <c:axId val="87678976"/>
        <c:axId val="87660800"/>
      </c:barChart>
      <c:lineChart>
        <c:grouping val="standard"/>
        <c:varyColors val="0"/>
        <c:ser>
          <c:idx val="0"/>
          <c:order val="0"/>
          <c:tx>
            <c:strRef>
              <c:f>⑥財務分析シート!$AA$25</c:f>
              <c:strCache>
                <c:ptCount val="1"/>
                <c:pt idx="0">
                  <c:v>当座比率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⑥財務分析シート!$AB$25:$AD$25</c:f>
              <c:numCache>
                <c:formatCode>0.0%</c:formatCode>
                <c:ptCount val="3"/>
                <c:pt idx="0">
                  <c:v>1.4444444444444444</c:v>
                </c:pt>
                <c:pt idx="1">
                  <c:v>1.4444444444444444</c:v>
                </c:pt>
                <c:pt idx="2">
                  <c:v>1.4444444444444444</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⑥財務分析シート!$AB$24:$AD$24</c15:sqref>
                        </c15:formulaRef>
                      </c:ext>
                    </c:extLst>
                    <c:strCache>
                      <c:ptCount val="3"/>
                      <c:pt idx="0">
                        <c:v>H1期</c:v>
                      </c:pt>
                      <c:pt idx="1">
                        <c:v>H2期</c:v>
                      </c:pt>
                      <c:pt idx="2">
                        <c:v>H3期</c:v>
                      </c:pt>
                    </c:strCache>
                  </c:strRef>
                </c15:cat>
              </c15:filteredCategoryTitle>
            </c:ext>
          </c:extLst>
        </c:ser>
        <c:ser>
          <c:idx val="1"/>
          <c:order val="1"/>
          <c:tx>
            <c:strRef>
              <c:f>⑥財務分析シート!$AA$26</c:f>
              <c:strCache>
                <c:ptCount val="1"/>
                <c:pt idx="0">
                  <c:v>流動比率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⑥財務分析シート!$AB$26:$AD$26</c:f>
              <c:numCache>
                <c:formatCode>0.0%</c:formatCode>
                <c:ptCount val="3"/>
                <c:pt idx="0">
                  <c:v>1.8888888888888888</c:v>
                </c:pt>
                <c:pt idx="1">
                  <c:v>1.8888888888888888</c:v>
                </c:pt>
                <c:pt idx="2">
                  <c:v>1.8888888888888888</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⑥財務分析シート!$AB$24:$AD$24</c15:sqref>
                        </c15:formulaRef>
                      </c:ext>
                    </c:extLst>
                    <c:strCache>
                      <c:ptCount val="3"/>
                      <c:pt idx="0">
                        <c:v>H1期</c:v>
                      </c:pt>
                      <c:pt idx="1">
                        <c:v>H2期</c:v>
                      </c:pt>
                      <c:pt idx="2">
                        <c:v>H3期</c:v>
                      </c:pt>
                    </c:strCache>
                  </c:strRef>
                </c15:cat>
              </c15:filteredCategoryTitle>
            </c:ext>
          </c:extLst>
        </c:ser>
        <c:ser>
          <c:idx val="3"/>
          <c:order val="3"/>
          <c:tx>
            <c:strRef>
              <c:f>⑥財務分析シート!$AA$28</c:f>
              <c:strCache>
                <c:ptCount val="1"/>
                <c:pt idx="0">
                  <c:v>自己資本比率</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⑥財務分析シート!$AB$28:$AD$28</c:f>
              <c:numCache>
                <c:formatCode>0.0%</c:formatCode>
                <c:ptCount val="3"/>
                <c:pt idx="0">
                  <c:v>8.6956521739130432E-2</c:v>
                </c:pt>
                <c:pt idx="1">
                  <c:v>8.6956521739130432E-2</c:v>
                </c:pt>
                <c:pt idx="2">
                  <c:v>8.3333333333333329E-2</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⑥財務分析シート!$AB$24:$AD$24</c15:sqref>
                        </c15:formulaRef>
                      </c:ext>
                    </c:extLst>
                    <c:strCache>
                      <c:ptCount val="3"/>
                      <c:pt idx="0">
                        <c:v>H1期</c:v>
                      </c:pt>
                      <c:pt idx="1">
                        <c:v>H2期</c:v>
                      </c:pt>
                      <c:pt idx="2">
                        <c:v>H3期</c:v>
                      </c:pt>
                    </c:strCache>
                  </c:strRef>
                </c15:cat>
              </c15:filteredCategoryTitle>
            </c:ext>
          </c:extLst>
        </c:ser>
        <c:ser>
          <c:idx val="4"/>
          <c:order val="4"/>
          <c:tx>
            <c:strRef>
              <c:f>⑥財務分析シート!$AA$29</c:f>
              <c:strCache>
                <c:ptCount val="1"/>
                <c:pt idx="0">
                  <c:v>損益分岐点比率（経常利益）</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⑥財務分析シート!$AB$29:$AD$29</c:f>
              <c:numCache>
                <c:formatCode>0.0%</c:formatCode>
                <c:ptCount val="3"/>
                <c:pt idx="0">
                  <c:v>0.90966768421945232</c:v>
                </c:pt>
                <c:pt idx="1">
                  <c:v>0.95504504504504506</c:v>
                </c:pt>
                <c:pt idx="2">
                  <c:v>1.1056579411764704</c:v>
                </c:pt>
              </c:numCache>
            </c:numRef>
          </c:val>
          <c:smooth val="0"/>
          <c:extLst>
            <c:ext xmlns:c15="http://schemas.microsoft.com/office/drawing/2012/chart" uri="{02D57815-91ED-43cb-92C2-25804820EDAC}">
              <c15:filteredCategoryTitle>
                <c15:cat>
                  <c:strRef>
                    <c:extLst>
                      <c:ext uri="{02D57815-91ED-43cb-92C2-25804820EDAC}">
                        <c15:formulaRef>
                          <c15:sqref>⑥財務分析シート!$AB$24:$AD$24</c15:sqref>
                        </c15:formulaRef>
                      </c:ext>
                    </c:extLst>
                    <c:strCache>
                      <c:ptCount val="3"/>
                      <c:pt idx="0">
                        <c:v>H1期</c:v>
                      </c:pt>
                      <c:pt idx="1">
                        <c:v>H2期</c:v>
                      </c:pt>
                      <c:pt idx="2">
                        <c:v>H3期</c:v>
                      </c:pt>
                    </c:strCache>
                  </c:strRef>
                </c15:cat>
              </c15:filteredCategoryTitle>
            </c:ext>
          </c:extLst>
        </c:ser>
        <c:dLbls>
          <c:showLegendKey val="0"/>
          <c:showVal val="0"/>
          <c:showCatName val="0"/>
          <c:showSerName val="0"/>
          <c:showPercent val="0"/>
          <c:showBubbleSize val="0"/>
        </c:dLbls>
        <c:marker val="1"/>
        <c:smooth val="0"/>
        <c:axId val="87653376"/>
        <c:axId val="87659264"/>
      </c:lineChart>
      <c:catAx>
        <c:axId val="87653376"/>
        <c:scaling>
          <c:orientation val="minMax"/>
        </c:scaling>
        <c:delete val="0"/>
        <c:axPos val="b"/>
        <c:numFmt formatCode="General" sourceLinked="0"/>
        <c:majorTickMark val="out"/>
        <c:minorTickMark val="none"/>
        <c:tickLblPos val="nextTo"/>
        <c:crossAx val="87659264"/>
        <c:crosses val="autoZero"/>
        <c:auto val="1"/>
        <c:lblAlgn val="ctr"/>
        <c:lblOffset val="100"/>
        <c:noMultiLvlLbl val="0"/>
      </c:catAx>
      <c:valAx>
        <c:axId val="87659264"/>
        <c:scaling>
          <c:orientation val="minMax"/>
        </c:scaling>
        <c:delete val="0"/>
        <c:axPos val="l"/>
        <c:majorGridlines/>
        <c:numFmt formatCode="0.0%" sourceLinked="1"/>
        <c:majorTickMark val="out"/>
        <c:minorTickMark val="none"/>
        <c:tickLblPos val="nextTo"/>
        <c:crossAx val="87653376"/>
        <c:crosses val="autoZero"/>
        <c:crossBetween val="between"/>
      </c:valAx>
      <c:valAx>
        <c:axId val="87660800"/>
        <c:scaling>
          <c:orientation val="minMax"/>
        </c:scaling>
        <c:delete val="0"/>
        <c:axPos val="r"/>
        <c:numFmt formatCode="0.0;&quot;▲ &quot;0.0" sourceLinked="1"/>
        <c:majorTickMark val="out"/>
        <c:minorTickMark val="none"/>
        <c:tickLblPos val="nextTo"/>
        <c:crossAx val="87678976"/>
        <c:crosses val="max"/>
        <c:crossBetween val="between"/>
      </c:valAx>
      <c:catAx>
        <c:axId val="87678976"/>
        <c:scaling>
          <c:orientation val="minMax"/>
        </c:scaling>
        <c:delete val="1"/>
        <c:axPos val="b"/>
        <c:numFmt formatCode="General" sourceLinked="1"/>
        <c:majorTickMark val="out"/>
        <c:minorTickMark val="none"/>
        <c:tickLblPos val="nextTo"/>
        <c:crossAx val="87660800"/>
        <c:crosses val="autoZero"/>
        <c:auto val="1"/>
        <c:lblAlgn val="ctr"/>
        <c:lblOffset val="100"/>
        <c:noMultiLvlLbl val="0"/>
      </c:catAx>
    </c:plotArea>
    <c:legend>
      <c:legendPos val="b"/>
      <c:layout/>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fmlaLink="$S$7" noThreeD="1"/>
</file>

<file path=xl/ctrlProps/ctrlProp10.xml><?xml version="1.0" encoding="utf-8"?>
<formControlPr xmlns="http://schemas.microsoft.com/office/spreadsheetml/2009/9/main" objectType="CheckBox" checked="Checked" fmlaLink="$S$13" noThreeD="1"/>
</file>

<file path=xl/ctrlProps/ctrlProp11.xml><?xml version="1.0" encoding="utf-8"?>
<formControlPr xmlns="http://schemas.microsoft.com/office/spreadsheetml/2009/9/main" objectType="CheckBox" checked="Checked" fmlaLink="$S$14" noThreeD="1"/>
</file>

<file path=xl/ctrlProps/ctrlProp12.xml><?xml version="1.0" encoding="utf-8"?>
<formControlPr xmlns="http://schemas.microsoft.com/office/spreadsheetml/2009/9/main" objectType="CheckBox" fmlaLink="$S$15" noThreeD="1"/>
</file>

<file path=xl/ctrlProps/ctrlProp13.xml><?xml version="1.0" encoding="utf-8"?>
<formControlPr xmlns="http://schemas.microsoft.com/office/spreadsheetml/2009/9/main" objectType="CheckBox" checked="Checked" fmlaLink="$T$12" noThreeD="1"/>
</file>

<file path=xl/ctrlProps/ctrlProp14.xml><?xml version="1.0" encoding="utf-8"?>
<formControlPr xmlns="http://schemas.microsoft.com/office/spreadsheetml/2009/9/main" objectType="CheckBox" fmlaLink="$T$13" noThreeD="1"/>
</file>

<file path=xl/ctrlProps/ctrlProp15.xml><?xml version="1.0" encoding="utf-8"?>
<formControlPr xmlns="http://schemas.microsoft.com/office/spreadsheetml/2009/9/main" objectType="CheckBox" fmlaLink="$T$14" noThreeD="1"/>
</file>

<file path=xl/ctrlProps/ctrlProp16.xml><?xml version="1.0" encoding="utf-8"?>
<formControlPr xmlns="http://schemas.microsoft.com/office/spreadsheetml/2009/9/main" objectType="CheckBox" checked="Checked" fmlaLink="$T$15" noThreeD="1"/>
</file>

<file path=xl/ctrlProps/ctrlProp17.xml><?xml version="1.0" encoding="utf-8"?>
<formControlPr xmlns="http://schemas.microsoft.com/office/spreadsheetml/2009/9/main" objectType="CheckBox" checked="Checked" fmlaLink="$S$17" noThreeD="1"/>
</file>

<file path=xl/ctrlProps/ctrlProp18.xml><?xml version="1.0" encoding="utf-8"?>
<formControlPr xmlns="http://schemas.microsoft.com/office/spreadsheetml/2009/9/main" objectType="CheckBox" checked="Checked" fmlaLink="$S$19" noThreeD="1"/>
</file>

<file path=xl/ctrlProps/ctrlProp19.xml><?xml version="1.0" encoding="utf-8"?>
<formControlPr xmlns="http://schemas.microsoft.com/office/spreadsheetml/2009/9/main" objectType="CheckBox" fmlaLink="$S$20" noThreeD="1"/>
</file>

<file path=xl/ctrlProps/ctrlProp2.xml><?xml version="1.0" encoding="utf-8"?>
<formControlPr xmlns="http://schemas.microsoft.com/office/spreadsheetml/2009/9/main" objectType="CheckBox" fmlaLink="$S$8" noThreeD="1"/>
</file>

<file path=xl/ctrlProps/ctrlProp20.xml><?xml version="1.0" encoding="utf-8"?>
<formControlPr xmlns="http://schemas.microsoft.com/office/spreadsheetml/2009/9/main" objectType="CheckBox" fmlaLink="$S$21" noThreeD="1"/>
</file>

<file path=xl/ctrlProps/ctrlProp21.xml><?xml version="1.0" encoding="utf-8"?>
<formControlPr xmlns="http://schemas.microsoft.com/office/spreadsheetml/2009/9/main" objectType="CheckBox" fmlaLink="$T$17" noThreeD="1"/>
</file>

<file path=xl/ctrlProps/ctrlProp22.xml><?xml version="1.0" encoding="utf-8"?>
<formControlPr xmlns="http://schemas.microsoft.com/office/spreadsheetml/2009/9/main" objectType="CheckBox" fmlaLink="$T$19" noThreeD="1"/>
</file>

<file path=xl/ctrlProps/ctrlProp23.xml><?xml version="1.0" encoding="utf-8"?>
<formControlPr xmlns="http://schemas.microsoft.com/office/spreadsheetml/2009/9/main" objectType="CheckBox" checked="Checked" fmlaLink="$T$20" noThreeD="1"/>
</file>

<file path=xl/ctrlProps/ctrlProp24.xml><?xml version="1.0" encoding="utf-8"?>
<formControlPr xmlns="http://schemas.microsoft.com/office/spreadsheetml/2009/9/main" objectType="CheckBox" checked="Checked" fmlaLink="$T$21" noThreeD="1"/>
</file>

<file path=xl/ctrlProps/ctrlProp25.xml><?xml version="1.0" encoding="utf-8"?>
<formControlPr xmlns="http://schemas.microsoft.com/office/spreadsheetml/2009/9/main" objectType="CheckBox" fmlaLink="$S$24" noThreeD="1"/>
</file>

<file path=xl/ctrlProps/ctrlProp26.xml><?xml version="1.0" encoding="utf-8"?>
<formControlPr xmlns="http://schemas.microsoft.com/office/spreadsheetml/2009/9/main" objectType="CheckBox" checked="Checked" fmlaLink="$T$24"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S$9"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noThreeD="1"/>
</file>

<file path=xl/ctrlProps/ctrlProp39.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fmlaLink="$S$10" noThreeD="1"/>
</file>

<file path=xl/ctrlProps/ctrlProp40.xml><?xml version="1.0" encoding="utf-8"?>
<formControlPr xmlns="http://schemas.microsoft.com/office/spreadsheetml/2009/9/main" objectType="CheckBox" checked="Checked" noThreeD="1"/>
</file>

<file path=xl/ctrlProps/ctrlProp41.xml><?xml version="1.0" encoding="utf-8"?>
<formControlPr xmlns="http://schemas.microsoft.com/office/spreadsheetml/2009/9/main" objectType="CheckBox" checked="Checked"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mlaLink="$T$7"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checked="Checked" fmlaLink="$T$8"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checked="Checked"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fmlaLink="$T$9"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fmlaLink="$T$10"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noThreeD="1"/>
</file>

<file path=xl/ctrlProps/ctrlProp82.xml><?xml version="1.0" encoding="utf-8"?>
<formControlPr xmlns="http://schemas.microsoft.com/office/spreadsheetml/2009/9/main" objectType="CheckBox" checked="Checked"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S$12" noThreeD="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314325</xdr:colOff>
      <xdr:row>35</xdr:row>
      <xdr:rowOff>38100</xdr:rowOff>
    </xdr:from>
    <xdr:to>
      <xdr:col>6</xdr:col>
      <xdr:colOff>247650</xdr:colOff>
      <xdr:row>35</xdr:row>
      <xdr:rowOff>190500</xdr:rowOff>
    </xdr:to>
    <xdr:sp macro="" textlink="">
      <xdr:nvSpPr>
        <xdr:cNvPr id="2" name="角丸四角形 1"/>
        <xdr:cNvSpPr/>
      </xdr:nvSpPr>
      <xdr:spPr>
        <a:xfrm>
          <a:off x="3143250" y="7943850"/>
          <a:ext cx="390525" cy="15240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36</xdr:row>
      <xdr:rowOff>38100</xdr:rowOff>
    </xdr:from>
    <xdr:to>
      <xdr:col>4</xdr:col>
      <xdr:colOff>619125</xdr:colOff>
      <xdr:row>36</xdr:row>
      <xdr:rowOff>190500</xdr:rowOff>
    </xdr:to>
    <xdr:sp macro="" textlink="">
      <xdr:nvSpPr>
        <xdr:cNvPr id="3" name="角丸四角形 2"/>
        <xdr:cNvSpPr/>
      </xdr:nvSpPr>
      <xdr:spPr>
        <a:xfrm>
          <a:off x="2190750" y="8172450"/>
          <a:ext cx="390525" cy="15240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695325</xdr:colOff>
      <xdr:row>37</xdr:row>
      <xdr:rowOff>38100</xdr:rowOff>
    </xdr:from>
    <xdr:to>
      <xdr:col>5</xdr:col>
      <xdr:colOff>219075</xdr:colOff>
      <xdr:row>37</xdr:row>
      <xdr:rowOff>190500</xdr:rowOff>
    </xdr:to>
    <xdr:sp macro="" textlink="">
      <xdr:nvSpPr>
        <xdr:cNvPr id="4" name="角丸四角形 3"/>
        <xdr:cNvSpPr/>
      </xdr:nvSpPr>
      <xdr:spPr>
        <a:xfrm>
          <a:off x="2657475" y="8401050"/>
          <a:ext cx="390525" cy="15240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22</xdr:row>
      <xdr:rowOff>57150</xdr:rowOff>
    </xdr:from>
    <xdr:to>
      <xdr:col>2</xdr:col>
      <xdr:colOff>952500</xdr:colOff>
      <xdr:row>23</xdr:row>
      <xdr:rowOff>457200</xdr:rowOff>
    </xdr:to>
    <xdr:sp macro="" textlink="">
      <xdr:nvSpPr>
        <xdr:cNvPr id="2" name="角丸四角形 1"/>
        <xdr:cNvSpPr/>
      </xdr:nvSpPr>
      <xdr:spPr>
        <a:xfrm>
          <a:off x="1019175" y="1771650"/>
          <a:ext cx="1857375" cy="285750"/>
        </a:xfrm>
        <a:prstGeom prst="roundRect">
          <a:avLst/>
        </a:prstGeom>
        <a:noFill/>
        <a:ln w="381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Ｃ</a:t>
          </a:r>
        </a:p>
      </xdr:txBody>
    </xdr:sp>
    <xdr:clientData/>
  </xdr:twoCellAnchor>
  <xdr:twoCellAnchor>
    <xdr:from>
      <xdr:col>1</xdr:col>
      <xdr:colOff>57150</xdr:colOff>
      <xdr:row>24</xdr:row>
      <xdr:rowOff>19049</xdr:rowOff>
    </xdr:from>
    <xdr:to>
      <xdr:col>3</xdr:col>
      <xdr:colOff>330200</xdr:colOff>
      <xdr:row>24</xdr:row>
      <xdr:rowOff>495300</xdr:rowOff>
    </xdr:to>
    <xdr:sp macro="" textlink="">
      <xdr:nvSpPr>
        <xdr:cNvPr id="3" name="角丸四角形 2"/>
        <xdr:cNvSpPr/>
      </xdr:nvSpPr>
      <xdr:spPr>
        <a:xfrm>
          <a:off x="1060450" y="8299449"/>
          <a:ext cx="2279650" cy="476251"/>
        </a:xfrm>
        <a:prstGeom prst="roundRect">
          <a:avLst/>
        </a:prstGeom>
        <a:noFill/>
        <a:ln w="381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Ｂ</a:t>
          </a:r>
        </a:p>
      </xdr:txBody>
    </xdr:sp>
    <xdr:clientData/>
  </xdr:twoCellAnchor>
  <xdr:twoCellAnchor>
    <xdr:from>
      <xdr:col>3</xdr:col>
      <xdr:colOff>47625</xdr:colOff>
      <xdr:row>22</xdr:row>
      <xdr:rowOff>38100</xdr:rowOff>
    </xdr:from>
    <xdr:to>
      <xdr:col>3</xdr:col>
      <xdr:colOff>971550</xdr:colOff>
      <xdr:row>24</xdr:row>
      <xdr:rowOff>279400</xdr:rowOff>
    </xdr:to>
    <xdr:sp macro="" textlink="">
      <xdr:nvSpPr>
        <xdr:cNvPr id="4" name="角丸四角形 3"/>
        <xdr:cNvSpPr/>
      </xdr:nvSpPr>
      <xdr:spPr>
        <a:xfrm>
          <a:off x="3057525" y="7277100"/>
          <a:ext cx="923925" cy="1282700"/>
        </a:xfrm>
        <a:prstGeom prst="roundRect">
          <a:avLst/>
        </a:prstGeom>
        <a:noFill/>
        <a:ln w="381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Ａ</a:t>
          </a:r>
        </a:p>
      </xdr:txBody>
    </xdr:sp>
    <xdr:clientData/>
  </xdr:twoCellAnchor>
  <xdr:twoCellAnchor>
    <xdr:from>
      <xdr:col>1</xdr:col>
      <xdr:colOff>785812</xdr:colOff>
      <xdr:row>23</xdr:row>
      <xdr:rowOff>361949</xdr:rowOff>
    </xdr:from>
    <xdr:to>
      <xdr:col>2</xdr:col>
      <xdr:colOff>223837</xdr:colOff>
      <xdr:row>24</xdr:row>
      <xdr:rowOff>128586</xdr:rowOff>
    </xdr:to>
    <xdr:sp macro="" textlink="">
      <xdr:nvSpPr>
        <xdr:cNvPr id="5" name="右矢印 4"/>
        <xdr:cNvSpPr/>
      </xdr:nvSpPr>
      <xdr:spPr>
        <a:xfrm rot="5400000">
          <a:off x="1883568" y="1921668"/>
          <a:ext cx="128587"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935831</xdr:colOff>
      <xdr:row>22</xdr:row>
      <xdr:rowOff>302419</xdr:rowOff>
    </xdr:from>
    <xdr:to>
      <xdr:col>3</xdr:col>
      <xdr:colOff>216693</xdr:colOff>
      <xdr:row>23</xdr:row>
      <xdr:rowOff>226219</xdr:rowOff>
    </xdr:to>
    <xdr:sp macro="" textlink="">
      <xdr:nvSpPr>
        <xdr:cNvPr id="6" name="右矢印 5"/>
        <xdr:cNvSpPr/>
      </xdr:nvSpPr>
      <xdr:spPr>
        <a:xfrm>
          <a:off x="2859881" y="1883569"/>
          <a:ext cx="242887"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102394</xdr:colOff>
          <xdr:row>5</xdr:row>
          <xdr:rowOff>204356</xdr:rowOff>
        </xdr:from>
        <xdr:to>
          <xdr:col>14</xdr:col>
          <xdr:colOff>321469</xdr:colOff>
          <xdr:row>7</xdr:row>
          <xdr:rowOff>4763</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7</xdr:row>
          <xdr:rowOff>4762</xdr:rowOff>
        </xdr:from>
        <xdr:to>
          <xdr:col>14</xdr:col>
          <xdr:colOff>321469</xdr:colOff>
          <xdr:row>8</xdr:row>
          <xdr:rowOff>9525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7</xdr:row>
          <xdr:rowOff>212364</xdr:rowOff>
        </xdr:from>
        <xdr:to>
          <xdr:col>14</xdr:col>
          <xdr:colOff>321469</xdr:colOff>
          <xdr:row>8</xdr:row>
          <xdr:rowOff>207170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8</xdr:row>
          <xdr:rowOff>208685</xdr:rowOff>
        </xdr:from>
        <xdr:to>
          <xdr:col>14</xdr:col>
          <xdr:colOff>321469</xdr:colOff>
          <xdr:row>10</xdr:row>
          <xdr:rowOff>19051</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6</xdr:row>
          <xdr:rowOff>37560</xdr:rowOff>
        </xdr:from>
        <xdr:to>
          <xdr:col>16</xdr:col>
          <xdr:colOff>321468</xdr:colOff>
          <xdr:row>6</xdr:row>
          <xdr:rowOff>159544</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7</xdr:row>
          <xdr:rowOff>47624</xdr:rowOff>
        </xdr:from>
        <xdr:to>
          <xdr:col>16</xdr:col>
          <xdr:colOff>321468</xdr:colOff>
          <xdr:row>7</xdr:row>
          <xdr:rowOff>164305</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8</xdr:row>
          <xdr:rowOff>48166</xdr:rowOff>
        </xdr:from>
        <xdr:to>
          <xdr:col>16</xdr:col>
          <xdr:colOff>321468</xdr:colOff>
          <xdr:row>8</xdr:row>
          <xdr:rowOff>159544</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9</xdr:row>
          <xdr:rowOff>58448</xdr:rowOff>
        </xdr:from>
        <xdr:to>
          <xdr:col>16</xdr:col>
          <xdr:colOff>321468</xdr:colOff>
          <xdr:row>9</xdr:row>
          <xdr:rowOff>185736</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10</xdr:row>
          <xdr:rowOff>213879</xdr:rowOff>
        </xdr:from>
        <xdr:to>
          <xdr:col>14</xdr:col>
          <xdr:colOff>321469</xdr:colOff>
          <xdr:row>12</xdr:row>
          <xdr:rowOff>14288</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12</xdr:row>
          <xdr:rowOff>0</xdr:rowOff>
        </xdr:from>
        <xdr:to>
          <xdr:col>14</xdr:col>
          <xdr:colOff>321469</xdr:colOff>
          <xdr:row>13</xdr:row>
          <xdr:rowOff>4762</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12</xdr:row>
          <xdr:rowOff>199594</xdr:rowOff>
        </xdr:from>
        <xdr:to>
          <xdr:col>14</xdr:col>
          <xdr:colOff>321469</xdr:colOff>
          <xdr:row>14</xdr:row>
          <xdr:rowOff>1</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13</xdr:row>
          <xdr:rowOff>209116</xdr:rowOff>
        </xdr:from>
        <xdr:to>
          <xdr:col>14</xdr:col>
          <xdr:colOff>321469</xdr:colOff>
          <xdr:row>15</xdr:row>
          <xdr:rowOff>9525</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11</xdr:row>
          <xdr:rowOff>23271</xdr:rowOff>
        </xdr:from>
        <xdr:to>
          <xdr:col>16</xdr:col>
          <xdr:colOff>321468</xdr:colOff>
          <xdr:row>11</xdr:row>
          <xdr:rowOff>145256</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12</xdr:row>
          <xdr:rowOff>19050</xdr:rowOff>
        </xdr:from>
        <xdr:to>
          <xdr:col>16</xdr:col>
          <xdr:colOff>321468</xdr:colOff>
          <xdr:row>12</xdr:row>
          <xdr:rowOff>135731</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13</xdr:row>
          <xdr:rowOff>20890</xdr:rowOff>
        </xdr:from>
        <xdr:to>
          <xdr:col>16</xdr:col>
          <xdr:colOff>321468</xdr:colOff>
          <xdr:row>13</xdr:row>
          <xdr:rowOff>142874</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14</xdr:row>
          <xdr:rowOff>66133</xdr:rowOff>
        </xdr:from>
        <xdr:to>
          <xdr:col>16</xdr:col>
          <xdr:colOff>321468</xdr:colOff>
          <xdr:row>14</xdr:row>
          <xdr:rowOff>188118</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16</xdr:row>
          <xdr:rowOff>5197</xdr:rowOff>
        </xdr:from>
        <xdr:to>
          <xdr:col>14</xdr:col>
          <xdr:colOff>321469</xdr:colOff>
          <xdr:row>17</xdr:row>
          <xdr:rowOff>0</xdr:rowOff>
        </xdr:to>
        <xdr:sp macro="" textlink="">
          <xdr:nvSpPr>
            <xdr:cNvPr id="10278" name="Check Box 38" hidden="1">
              <a:extLst>
                <a:ext uri="{63B3BB69-23CF-44E3-9099-C40C66FF867C}">
                  <a14:compatExt spid="_x0000_s10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18</xdr:row>
          <xdr:rowOff>5196</xdr:rowOff>
        </xdr:from>
        <xdr:to>
          <xdr:col>14</xdr:col>
          <xdr:colOff>321469</xdr:colOff>
          <xdr:row>19</xdr:row>
          <xdr:rowOff>1</xdr:rowOff>
        </xdr:to>
        <xdr:sp macro="" textlink="">
          <xdr:nvSpPr>
            <xdr:cNvPr id="10280" name="Check Box 40" hidden="1">
              <a:extLst>
                <a:ext uri="{63B3BB69-23CF-44E3-9099-C40C66FF867C}">
                  <a14:compatExt spid="_x0000_s102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18</xdr:row>
          <xdr:rowOff>206738</xdr:rowOff>
        </xdr:from>
        <xdr:to>
          <xdr:col>14</xdr:col>
          <xdr:colOff>321469</xdr:colOff>
          <xdr:row>20</xdr:row>
          <xdr:rowOff>7145</xdr:rowOff>
        </xdr:to>
        <xdr:sp macro="" textlink="">
          <xdr:nvSpPr>
            <xdr:cNvPr id="10281" name="Check Box 41" hidden="1">
              <a:extLst>
                <a:ext uri="{63B3BB69-23CF-44E3-9099-C40C66FF867C}">
                  <a14:compatExt spid="_x0000_s102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19</xdr:row>
          <xdr:rowOff>199158</xdr:rowOff>
        </xdr:from>
        <xdr:to>
          <xdr:col>14</xdr:col>
          <xdr:colOff>321469</xdr:colOff>
          <xdr:row>21</xdr:row>
          <xdr:rowOff>9524</xdr:rowOff>
        </xdr:to>
        <xdr:sp macro="" textlink="">
          <xdr:nvSpPr>
            <xdr:cNvPr id="10282" name="Check Box 42" hidden="1">
              <a:extLst>
                <a:ext uri="{63B3BB69-23CF-44E3-9099-C40C66FF867C}">
                  <a14:compatExt spid="_x0000_s10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16</xdr:row>
          <xdr:rowOff>79122</xdr:rowOff>
        </xdr:from>
        <xdr:to>
          <xdr:col>16</xdr:col>
          <xdr:colOff>321468</xdr:colOff>
          <xdr:row>16</xdr:row>
          <xdr:rowOff>190499</xdr:rowOff>
        </xdr:to>
        <xdr:sp macro="" textlink="">
          <xdr:nvSpPr>
            <xdr:cNvPr id="10283" name="Check Box 43" hidden="1">
              <a:extLst>
                <a:ext uri="{63B3BB69-23CF-44E3-9099-C40C66FF867C}">
                  <a14:compatExt spid="_x0000_s10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18</xdr:row>
          <xdr:rowOff>30414</xdr:rowOff>
        </xdr:from>
        <xdr:to>
          <xdr:col>16</xdr:col>
          <xdr:colOff>321468</xdr:colOff>
          <xdr:row>18</xdr:row>
          <xdr:rowOff>152399</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19</xdr:row>
          <xdr:rowOff>51849</xdr:rowOff>
        </xdr:from>
        <xdr:to>
          <xdr:col>16</xdr:col>
          <xdr:colOff>321468</xdr:colOff>
          <xdr:row>19</xdr:row>
          <xdr:rowOff>173833</xdr:rowOff>
        </xdr:to>
        <xdr:sp macro="" textlink="">
          <xdr:nvSpPr>
            <xdr:cNvPr id="10286" name="Check Box 46" hidden="1">
              <a:extLst>
                <a:ext uri="{63B3BB69-23CF-44E3-9099-C40C66FF867C}">
                  <a14:compatExt spid="_x0000_s10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20</xdr:row>
          <xdr:rowOff>37017</xdr:rowOff>
        </xdr:from>
        <xdr:to>
          <xdr:col>16</xdr:col>
          <xdr:colOff>321468</xdr:colOff>
          <xdr:row>20</xdr:row>
          <xdr:rowOff>164305</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102394</xdr:colOff>
          <xdr:row>22</xdr:row>
          <xdr:rowOff>207169</xdr:rowOff>
        </xdr:from>
        <xdr:to>
          <xdr:col>14</xdr:col>
          <xdr:colOff>321469</xdr:colOff>
          <xdr:row>23</xdr:row>
          <xdr:rowOff>211931</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107156</xdr:colOff>
          <xdr:row>23</xdr:row>
          <xdr:rowOff>35718</xdr:rowOff>
        </xdr:from>
        <xdr:to>
          <xdr:col>16</xdr:col>
          <xdr:colOff>321468</xdr:colOff>
          <xdr:row>23</xdr:row>
          <xdr:rowOff>152399</xdr:rowOff>
        </xdr:to>
        <xdr:sp macro="" textlink="">
          <xdr:nvSpPr>
            <xdr:cNvPr id="10294" name="Check Box 54" hidden="1">
              <a:extLst>
                <a:ext uri="{63B3BB69-23CF-44E3-9099-C40C66FF867C}">
                  <a14:compatExt spid="_x0000_s10294"/>
                </a:ext>
              </a:extLst>
            </xdr:cNvPr>
            <xdr:cNvSpPr/>
          </xdr:nvSpPr>
          <xdr:spPr>
            <a:xfrm>
              <a:off x="0" y="0"/>
              <a:ext cx="0" cy="0"/>
            </a:xfrm>
            <a:prstGeom prst="rect">
              <a:avLst/>
            </a:prstGeom>
          </xdr:spPr>
        </xdr:sp>
        <xdr:clientData fLocksWithSheet="0"/>
      </xdr:twoCellAnchor>
    </mc:Choice>
    <mc:Fallback/>
  </mc:AlternateContent>
  <xdr:twoCellAnchor>
    <xdr:from>
      <xdr:col>13</xdr:col>
      <xdr:colOff>81935</xdr:colOff>
      <xdr:row>7</xdr:row>
      <xdr:rowOff>102419</xdr:rowOff>
    </xdr:from>
    <xdr:to>
      <xdr:col>13</xdr:col>
      <xdr:colOff>297016</xdr:colOff>
      <xdr:row>8</xdr:row>
      <xdr:rowOff>153629</xdr:rowOff>
    </xdr:to>
    <xdr:sp macro="" textlink="">
      <xdr:nvSpPr>
        <xdr:cNvPr id="2" name="右矢印 1"/>
        <xdr:cNvSpPr/>
      </xdr:nvSpPr>
      <xdr:spPr>
        <a:xfrm>
          <a:off x="9340645" y="1392903"/>
          <a:ext cx="215081" cy="2662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92177</xdr:colOff>
      <xdr:row>12</xdr:row>
      <xdr:rowOff>102420</xdr:rowOff>
    </xdr:from>
    <xdr:to>
      <xdr:col>13</xdr:col>
      <xdr:colOff>307258</xdr:colOff>
      <xdr:row>13</xdr:row>
      <xdr:rowOff>153630</xdr:rowOff>
    </xdr:to>
    <xdr:sp macro="" textlink="">
      <xdr:nvSpPr>
        <xdr:cNvPr id="43" name="右矢印 42"/>
        <xdr:cNvSpPr/>
      </xdr:nvSpPr>
      <xdr:spPr>
        <a:xfrm>
          <a:off x="9350887" y="2468307"/>
          <a:ext cx="215081" cy="2662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81935</xdr:colOff>
      <xdr:row>17</xdr:row>
      <xdr:rowOff>194597</xdr:rowOff>
    </xdr:from>
    <xdr:to>
      <xdr:col>13</xdr:col>
      <xdr:colOff>297016</xdr:colOff>
      <xdr:row>19</xdr:row>
      <xdr:rowOff>30726</xdr:rowOff>
    </xdr:to>
    <xdr:sp macro="" textlink="">
      <xdr:nvSpPr>
        <xdr:cNvPr id="44" name="右矢印 43"/>
        <xdr:cNvSpPr/>
      </xdr:nvSpPr>
      <xdr:spPr>
        <a:xfrm>
          <a:off x="9340645" y="3635887"/>
          <a:ext cx="215081" cy="2662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71693</xdr:colOff>
      <xdr:row>23</xdr:row>
      <xdr:rowOff>204839</xdr:rowOff>
    </xdr:from>
    <xdr:to>
      <xdr:col>13</xdr:col>
      <xdr:colOff>286774</xdr:colOff>
      <xdr:row>25</xdr:row>
      <xdr:rowOff>40969</xdr:rowOff>
    </xdr:to>
    <xdr:sp macro="" textlink="">
      <xdr:nvSpPr>
        <xdr:cNvPr id="45" name="右矢印 44"/>
        <xdr:cNvSpPr/>
      </xdr:nvSpPr>
      <xdr:spPr>
        <a:xfrm>
          <a:off x="9330403" y="4936613"/>
          <a:ext cx="215081" cy="26629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49160</xdr:colOff>
      <xdr:row>32</xdr:row>
      <xdr:rowOff>26627</xdr:rowOff>
    </xdr:from>
    <xdr:to>
      <xdr:col>2</xdr:col>
      <xdr:colOff>1778000</xdr:colOff>
      <xdr:row>51</xdr:row>
      <xdr:rowOff>139700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1974644</xdr:colOff>
      <xdr:row>32</xdr:row>
      <xdr:rowOff>13928</xdr:rowOff>
    </xdr:from>
    <xdr:to>
      <xdr:col>11</xdr:col>
      <xdr:colOff>165100</xdr:colOff>
      <xdr:row>51</xdr:row>
      <xdr:rowOff>101600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350273</xdr:colOff>
      <xdr:row>32</xdr:row>
      <xdr:rowOff>2048</xdr:rowOff>
    </xdr:from>
    <xdr:to>
      <xdr:col>15</xdr:col>
      <xdr:colOff>2273300</xdr:colOff>
      <xdr:row>51</xdr:row>
      <xdr:rowOff>76200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2477727</xdr:colOff>
      <xdr:row>32</xdr:row>
      <xdr:rowOff>6350</xdr:rowOff>
    </xdr:from>
    <xdr:to>
      <xdr:col>17</xdr:col>
      <xdr:colOff>2971800</xdr:colOff>
      <xdr:row>51</xdr:row>
      <xdr:rowOff>88900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74083</xdr:colOff>
      <xdr:row>30</xdr:row>
      <xdr:rowOff>169333</xdr:rowOff>
    </xdr:from>
    <xdr:to>
      <xdr:col>1</xdr:col>
      <xdr:colOff>920750</xdr:colOff>
      <xdr:row>32</xdr:row>
      <xdr:rowOff>1</xdr:rowOff>
    </xdr:to>
    <xdr:sp macro="" textlink="">
      <xdr:nvSpPr>
        <xdr:cNvPr id="9" name="正方形/長方形 8"/>
        <xdr:cNvSpPr/>
      </xdr:nvSpPr>
      <xdr:spPr>
        <a:xfrm>
          <a:off x="74083" y="6286500"/>
          <a:ext cx="1132417" cy="264584"/>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収益性推移</a:t>
          </a:r>
        </a:p>
      </xdr:txBody>
    </xdr:sp>
    <xdr:clientData/>
  </xdr:twoCellAnchor>
  <xdr:twoCellAnchor>
    <xdr:from>
      <xdr:col>2</xdr:col>
      <xdr:colOff>1979083</xdr:colOff>
      <xdr:row>30</xdr:row>
      <xdr:rowOff>137583</xdr:rowOff>
    </xdr:from>
    <xdr:to>
      <xdr:col>4</xdr:col>
      <xdr:colOff>603250</xdr:colOff>
      <xdr:row>31</xdr:row>
      <xdr:rowOff>179917</xdr:rowOff>
    </xdr:to>
    <xdr:sp macro="" textlink="">
      <xdr:nvSpPr>
        <xdr:cNvPr id="53" name="正方形/長方形 52"/>
        <xdr:cNvSpPr/>
      </xdr:nvSpPr>
      <xdr:spPr>
        <a:xfrm>
          <a:off x="4222750" y="6254750"/>
          <a:ext cx="1132417" cy="264584"/>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効率性推移</a:t>
          </a:r>
        </a:p>
      </xdr:txBody>
    </xdr:sp>
    <xdr:clientData/>
  </xdr:twoCellAnchor>
  <xdr:twoCellAnchor>
    <xdr:from>
      <xdr:col>11</xdr:col>
      <xdr:colOff>359834</xdr:colOff>
      <xdr:row>30</xdr:row>
      <xdr:rowOff>127000</xdr:rowOff>
    </xdr:from>
    <xdr:to>
      <xdr:col>13</xdr:col>
      <xdr:colOff>264584</xdr:colOff>
      <xdr:row>31</xdr:row>
      <xdr:rowOff>169334</xdr:rowOff>
    </xdr:to>
    <xdr:sp macro="" textlink="">
      <xdr:nvSpPr>
        <xdr:cNvPr id="54" name="正方形/長方形 53"/>
        <xdr:cNvSpPr/>
      </xdr:nvSpPr>
      <xdr:spPr>
        <a:xfrm>
          <a:off x="8392584" y="6244167"/>
          <a:ext cx="1132417" cy="264584"/>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生産性推移</a:t>
          </a:r>
        </a:p>
      </xdr:txBody>
    </xdr:sp>
    <xdr:clientData/>
  </xdr:twoCellAnchor>
  <xdr:twoCellAnchor>
    <xdr:from>
      <xdr:col>15</xdr:col>
      <xdr:colOff>2476500</xdr:colOff>
      <xdr:row>30</xdr:row>
      <xdr:rowOff>148166</xdr:rowOff>
    </xdr:from>
    <xdr:to>
      <xdr:col>17</xdr:col>
      <xdr:colOff>158751</xdr:colOff>
      <xdr:row>31</xdr:row>
      <xdr:rowOff>190500</xdr:rowOff>
    </xdr:to>
    <xdr:sp macro="" textlink="">
      <xdr:nvSpPr>
        <xdr:cNvPr id="55" name="正方形/長方形 54"/>
        <xdr:cNvSpPr/>
      </xdr:nvSpPr>
      <xdr:spPr>
        <a:xfrm>
          <a:off x="12562417" y="6265333"/>
          <a:ext cx="1132417" cy="264584"/>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安全性推移</a:t>
          </a:r>
        </a:p>
      </xdr:txBody>
    </xdr:sp>
    <xdr:clientData/>
  </xdr:twoCellAnchor>
  <xdr:twoCellAnchor>
    <xdr:from>
      <xdr:col>14</xdr:col>
      <xdr:colOff>10582</xdr:colOff>
      <xdr:row>1</xdr:row>
      <xdr:rowOff>137582</xdr:rowOff>
    </xdr:from>
    <xdr:to>
      <xdr:col>15</xdr:col>
      <xdr:colOff>878415</xdr:colOff>
      <xdr:row>2</xdr:row>
      <xdr:rowOff>179916</xdr:rowOff>
    </xdr:to>
    <xdr:sp macro="" textlink="">
      <xdr:nvSpPr>
        <xdr:cNvPr id="40" name="正方形/長方形 39"/>
        <xdr:cNvSpPr/>
      </xdr:nvSpPr>
      <xdr:spPr>
        <a:xfrm>
          <a:off x="9662582" y="359832"/>
          <a:ext cx="1301750" cy="264584"/>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業界比較の検証</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34925</xdr:colOff>
          <xdr:row>43</xdr:row>
          <xdr:rowOff>31750</xdr:rowOff>
        </xdr:from>
        <xdr:to>
          <xdr:col>7</xdr:col>
          <xdr:colOff>244475</xdr:colOff>
          <xdr:row>43</xdr:row>
          <xdr:rowOff>188383</xdr:rowOff>
        </xdr:to>
        <xdr:sp macro="" textlink="">
          <xdr:nvSpPr>
            <xdr:cNvPr id="6278" name="Check Box 134" hidden="1">
              <a:extLst>
                <a:ext uri="{63B3BB69-23CF-44E3-9099-C40C66FF867C}">
                  <a14:compatExt spid="_x0000_s6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46</xdr:row>
          <xdr:rowOff>47624</xdr:rowOff>
        </xdr:from>
        <xdr:to>
          <xdr:col>7</xdr:col>
          <xdr:colOff>244475</xdr:colOff>
          <xdr:row>46</xdr:row>
          <xdr:rowOff>194732</xdr:rowOff>
        </xdr:to>
        <xdr:sp macro="" textlink="">
          <xdr:nvSpPr>
            <xdr:cNvPr id="6282" name="Check Box 138" hidden="1">
              <a:extLst>
                <a:ext uri="{63B3BB69-23CF-44E3-9099-C40C66FF867C}">
                  <a14:compatExt spid="_x0000_s6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40</xdr:row>
          <xdr:rowOff>52916</xdr:rowOff>
        </xdr:from>
        <xdr:to>
          <xdr:col>7</xdr:col>
          <xdr:colOff>244475</xdr:colOff>
          <xdr:row>40</xdr:row>
          <xdr:rowOff>205316</xdr:rowOff>
        </xdr:to>
        <xdr:sp macro="" textlink="">
          <xdr:nvSpPr>
            <xdr:cNvPr id="6287" name="Check Box 143" hidden="1">
              <a:extLst>
                <a:ext uri="{63B3BB69-23CF-44E3-9099-C40C66FF867C}">
                  <a14:compatExt spid="_x0000_s6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37</xdr:row>
          <xdr:rowOff>26457</xdr:rowOff>
        </xdr:from>
        <xdr:to>
          <xdr:col>7</xdr:col>
          <xdr:colOff>244475</xdr:colOff>
          <xdr:row>37</xdr:row>
          <xdr:rowOff>178857</xdr:rowOff>
        </xdr:to>
        <xdr:sp macro="" textlink="">
          <xdr:nvSpPr>
            <xdr:cNvPr id="6291" name="Check Box 147" hidden="1">
              <a:extLst>
                <a:ext uri="{63B3BB69-23CF-44E3-9099-C40C66FF867C}">
                  <a14:compatExt spid="_x0000_s6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34</xdr:row>
          <xdr:rowOff>42333</xdr:rowOff>
        </xdr:from>
        <xdr:to>
          <xdr:col>7</xdr:col>
          <xdr:colOff>244475</xdr:colOff>
          <xdr:row>34</xdr:row>
          <xdr:rowOff>194733</xdr:rowOff>
        </xdr:to>
        <xdr:sp macro="" textlink="">
          <xdr:nvSpPr>
            <xdr:cNvPr id="6299" name="Check Box 155" hidden="1">
              <a:extLst>
                <a:ext uri="{63B3BB69-23CF-44E3-9099-C40C66FF867C}">
                  <a14:compatExt spid="_x0000_s62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31</xdr:row>
          <xdr:rowOff>27516</xdr:rowOff>
        </xdr:from>
        <xdr:to>
          <xdr:col>7</xdr:col>
          <xdr:colOff>244475</xdr:colOff>
          <xdr:row>31</xdr:row>
          <xdr:rowOff>179916</xdr:rowOff>
        </xdr:to>
        <xdr:sp macro="" textlink="">
          <xdr:nvSpPr>
            <xdr:cNvPr id="6307" name="Check Box 163" hidden="1">
              <a:extLst>
                <a:ext uri="{63B3BB69-23CF-44E3-9099-C40C66FF867C}">
                  <a14:compatExt spid="_x0000_s63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28</xdr:row>
          <xdr:rowOff>32807</xdr:rowOff>
        </xdr:from>
        <xdr:to>
          <xdr:col>7</xdr:col>
          <xdr:colOff>244475</xdr:colOff>
          <xdr:row>28</xdr:row>
          <xdr:rowOff>185207</xdr:rowOff>
        </xdr:to>
        <xdr:sp macro="" textlink="">
          <xdr:nvSpPr>
            <xdr:cNvPr id="6311" name="Check Box 167" hidden="1">
              <a:extLst>
                <a:ext uri="{63B3BB69-23CF-44E3-9099-C40C66FF867C}">
                  <a14:compatExt spid="_x0000_s63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25</xdr:row>
          <xdr:rowOff>38099</xdr:rowOff>
        </xdr:from>
        <xdr:to>
          <xdr:col>7</xdr:col>
          <xdr:colOff>244475</xdr:colOff>
          <xdr:row>25</xdr:row>
          <xdr:rowOff>190499</xdr:rowOff>
        </xdr:to>
        <xdr:sp macro="" textlink="">
          <xdr:nvSpPr>
            <xdr:cNvPr id="6319" name="Check Box 175" hidden="1">
              <a:extLst>
                <a:ext uri="{63B3BB69-23CF-44E3-9099-C40C66FF867C}">
                  <a14:compatExt spid="_x0000_s6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22</xdr:row>
          <xdr:rowOff>44449</xdr:rowOff>
        </xdr:from>
        <xdr:to>
          <xdr:col>7</xdr:col>
          <xdr:colOff>244475</xdr:colOff>
          <xdr:row>22</xdr:row>
          <xdr:rowOff>201082</xdr:rowOff>
        </xdr:to>
        <xdr:sp macro="" textlink="">
          <xdr:nvSpPr>
            <xdr:cNvPr id="6323" name="Check Box 179" hidden="1">
              <a:extLst>
                <a:ext uri="{63B3BB69-23CF-44E3-9099-C40C66FF867C}">
                  <a14:compatExt spid="_x0000_s6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19</xdr:row>
          <xdr:rowOff>60323</xdr:rowOff>
        </xdr:from>
        <xdr:to>
          <xdr:col>7</xdr:col>
          <xdr:colOff>244475</xdr:colOff>
          <xdr:row>19</xdr:row>
          <xdr:rowOff>216957</xdr:rowOff>
        </xdr:to>
        <xdr:sp macro="" textlink="">
          <xdr:nvSpPr>
            <xdr:cNvPr id="6327" name="Check Box 183" hidden="1">
              <a:extLst>
                <a:ext uri="{63B3BB69-23CF-44E3-9099-C40C66FF867C}">
                  <a14:compatExt spid="_x0000_s63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16</xdr:row>
          <xdr:rowOff>45508</xdr:rowOff>
        </xdr:from>
        <xdr:to>
          <xdr:col>7</xdr:col>
          <xdr:colOff>244475</xdr:colOff>
          <xdr:row>16</xdr:row>
          <xdr:rowOff>202141</xdr:rowOff>
        </xdr:to>
        <xdr:sp macro="" textlink="">
          <xdr:nvSpPr>
            <xdr:cNvPr id="6335" name="Check Box 191" hidden="1">
              <a:extLst>
                <a:ext uri="{63B3BB69-23CF-44E3-9099-C40C66FF867C}">
                  <a14:compatExt spid="_x0000_s63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13</xdr:row>
          <xdr:rowOff>8466</xdr:rowOff>
        </xdr:from>
        <xdr:to>
          <xdr:col>7</xdr:col>
          <xdr:colOff>244475</xdr:colOff>
          <xdr:row>13</xdr:row>
          <xdr:rowOff>165099</xdr:rowOff>
        </xdr:to>
        <xdr:sp macro="" textlink="">
          <xdr:nvSpPr>
            <xdr:cNvPr id="6343" name="Check Box 199" hidden="1">
              <a:extLst>
                <a:ext uri="{63B3BB69-23CF-44E3-9099-C40C66FF867C}">
                  <a14:compatExt spid="_x0000_s63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10</xdr:row>
          <xdr:rowOff>50799</xdr:rowOff>
        </xdr:from>
        <xdr:to>
          <xdr:col>7</xdr:col>
          <xdr:colOff>244475</xdr:colOff>
          <xdr:row>10</xdr:row>
          <xdr:rowOff>203199</xdr:rowOff>
        </xdr:to>
        <xdr:sp macro="" textlink="">
          <xdr:nvSpPr>
            <xdr:cNvPr id="6347" name="Check Box 203" hidden="1">
              <a:extLst>
                <a:ext uri="{63B3BB69-23CF-44E3-9099-C40C66FF867C}">
                  <a14:compatExt spid="_x0000_s63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7</xdr:row>
          <xdr:rowOff>34924</xdr:rowOff>
        </xdr:from>
        <xdr:to>
          <xdr:col>7</xdr:col>
          <xdr:colOff>244475</xdr:colOff>
          <xdr:row>7</xdr:row>
          <xdr:rowOff>196849</xdr:rowOff>
        </xdr:to>
        <xdr:sp macro="" textlink="">
          <xdr:nvSpPr>
            <xdr:cNvPr id="6355" name="Check Box 211" hidden="1">
              <a:extLst>
                <a:ext uri="{63B3BB69-23CF-44E3-9099-C40C66FF867C}">
                  <a14:compatExt spid="_x0000_s63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34925</xdr:colOff>
          <xdr:row>4</xdr:row>
          <xdr:rowOff>19049</xdr:rowOff>
        </xdr:from>
        <xdr:to>
          <xdr:col>7</xdr:col>
          <xdr:colOff>244475</xdr:colOff>
          <xdr:row>4</xdr:row>
          <xdr:rowOff>171449</xdr:rowOff>
        </xdr:to>
        <xdr:sp macro="" textlink="">
          <xdr:nvSpPr>
            <xdr:cNvPr id="6359" name="Check Box 215" hidden="1">
              <a:extLst>
                <a:ext uri="{63B3BB69-23CF-44E3-9099-C40C66FF867C}">
                  <a14:compatExt spid="_x0000_s63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28575</xdr:rowOff>
        </xdr:from>
        <xdr:to>
          <xdr:col>10</xdr:col>
          <xdr:colOff>247650</xdr:colOff>
          <xdr:row>43</xdr:row>
          <xdr:rowOff>190500</xdr:rowOff>
        </xdr:to>
        <xdr:sp macro="" textlink="">
          <xdr:nvSpPr>
            <xdr:cNvPr id="6363" name="Check Box 219" hidden="1">
              <a:extLst>
                <a:ext uri="{63B3BB69-23CF-44E3-9099-C40C66FF867C}">
                  <a14:compatExt spid="_x0000_s63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47625</xdr:rowOff>
        </xdr:from>
        <xdr:to>
          <xdr:col>10</xdr:col>
          <xdr:colOff>247650</xdr:colOff>
          <xdr:row>46</xdr:row>
          <xdr:rowOff>190500</xdr:rowOff>
        </xdr:to>
        <xdr:sp macro="" textlink="">
          <xdr:nvSpPr>
            <xdr:cNvPr id="6364" name="Check Box 220" hidden="1">
              <a:extLst>
                <a:ext uri="{63B3BB69-23CF-44E3-9099-C40C66FF867C}">
                  <a14:compatExt spid="_x0000_s63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57150</xdr:rowOff>
        </xdr:from>
        <xdr:to>
          <xdr:col>10</xdr:col>
          <xdr:colOff>247650</xdr:colOff>
          <xdr:row>40</xdr:row>
          <xdr:rowOff>209550</xdr:rowOff>
        </xdr:to>
        <xdr:sp macro="" textlink="">
          <xdr:nvSpPr>
            <xdr:cNvPr id="6365" name="Check Box 221" hidden="1">
              <a:extLst>
                <a:ext uri="{63B3BB69-23CF-44E3-9099-C40C66FF867C}">
                  <a14:compatExt spid="_x0000_s63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28575</xdr:rowOff>
        </xdr:from>
        <xdr:to>
          <xdr:col>10</xdr:col>
          <xdr:colOff>247650</xdr:colOff>
          <xdr:row>37</xdr:row>
          <xdr:rowOff>180975</xdr:rowOff>
        </xdr:to>
        <xdr:sp macro="" textlink="">
          <xdr:nvSpPr>
            <xdr:cNvPr id="6366" name="Check Box 222" hidden="1">
              <a:extLst>
                <a:ext uri="{63B3BB69-23CF-44E3-9099-C40C66FF867C}">
                  <a14:compatExt spid="_x0000_s63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38100</xdr:rowOff>
        </xdr:from>
        <xdr:to>
          <xdr:col>10</xdr:col>
          <xdr:colOff>247650</xdr:colOff>
          <xdr:row>34</xdr:row>
          <xdr:rowOff>190500</xdr:rowOff>
        </xdr:to>
        <xdr:sp macro="" textlink="">
          <xdr:nvSpPr>
            <xdr:cNvPr id="6367" name="Check Box 223" hidden="1">
              <a:extLst>
                <a:ext uri="{63B3BB69-23CF-44E3-9099-C40C66FF867C}">
                  <a14:compatExt spid="_x0000_s63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28575</xdr:rowOff>
        </xdr:from>
        <xdr:to>
          <xdr:col>10</xdr:col>
          <xdr:colOff>247650</xdr:colOff>
          <xdr:row>31</xdr:row>
          <xdr:rowOff>180975</xdr:rowOff>
        </xdr:to>
        <xdr:sp macro="" textlink="">
          <xdr:nvSpPr>
            <xdr:cNvPr id="6368" name="Check Box 224" hidden="1">
              <a:extLst>
                <a:ext uri="{63B3BB69-23CF-44E3-9099-C40C66FF867C}">
                  <a14:compatExt spid="_x0000_s63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28575</xdr:rowOff>
        </xdr:from>
        <xdr:to>
          <xdr:col>10</xdr:col>
          <xdr:colOff>247650</xdr:colOff>
          <xdr:row>28</xdr:row>
          <xdr:rowOff>180975</xdr:rowOff>
        </xdr:to>
        <xdr:sp macro="" textlink="">
          <xdr:nvSpPr>
            <xdr:cNvPr id="6369" name="Check Box 225" hidden="1">
              <a:extLst>
                <a:ext uri="{63B3BB69-23CF-44E3-9099-C40C66FF867C}">
                  <a14:compatExt spid="_x0000_s63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38100</xdr:rowOff>
        </xdr:from>
        <xdr:to>
          <xdr:col>10</xdr:col>
          <xdr:colOff>247650</xdr:colOff>
          <xdr:row>25</xdr:row>
          <xdr:rowOff>190500</xdr:rowOff>
        </xdr:to>
        <xdr:sp macro="" textlink="">
          <xdr:nvSpPr>
            <xdr:cNvPr id="6370" name="Check Box 226" hidden="1">
              <a:extLst>
                <a:ext uri="{63B3BB69-23CF-44E3-9099-C40C66FF867C}">
                  <a14:compatExt spid="_x0000_s63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47625</xdr:rowOff>
        </xdr:from>
        <xdr:to>
          <xdr:col>10</xdr:col>
          <xdr:colOff>247650</xdr:colOff>
          <xdr:row>22</xdr:row>
          <xdr:rowOff>200025</xdr:rowOff>
        </xdr:to>
        <xdr:sp macro="" textlink="">
          <xdr:nvSpPr>
            <xdr:cNvPr id="6371" name="Check Box 227" hidden="1">
              <a:extLst>
                <a:ext uri="{63B3BB69-23CF-44E3-9099-C40C66FF867C}">
                  <a14:compatExt spid="_x0000_s63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57150</xdr:rowOff>
        </xdr:from>
        <xdr:to>
          <xdr:col>10</xdr:col>
          <xdr:colOff>247650</xdr:colOff>
          <xdr:row>19</xdr:row>
          <xdr:rowOff>219075</xdr:rowOff>
        </xdr:to>
        <xdr:sp macro="" textlink="">
          <xdr:nvSpPr>
            <xdr:cNvPr id="6372" name="Check Box 228" hidden="1">
              <a:extLst>
                <a:ext uri="{63B3BB69-23CF-44E3-9099-C40C66FF867C}">
                  <a14:compatExt spid="_x0000_s63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47625</xdr:rowOff>
        </xdr:from>
        <xdr:to>
          <xdr:col>10</xdr:col>
          <xdr:colOff>247650</xdr:colOff>
          <xdr:row>16</xdr:row>
          <xdr:rowOff>200025</xdr:rowOff>
        </xdr:to>
        <xdr:sp macro="" textlink="">
          <xdr:nvSpPr>
            <xdr:cNvPr id="6373" name="Check Box 229" hidden="1">
              <a:extLst>
                <a:ext uri="{63B3BB69-23CF-44E3-9099-C40C66FF867C}">
                  <a14:compatExt spid="_x0000_s63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9525</xdr:rowOff>
        </xdr:from>
        <xdr:to>
          <xdr:col>10</xdr:col>
          <xdr:colOff>247650</xdr:colOff>
          <xdr:row>13</xdr:row>
          <xdr:rowOff>161925</xdr:rowOff>
        </xdr:to>
        <xdr:sp macro="" textlink="">
          <xdr:nvSpPr>
            <xdr:cNvPr id="6374" name="Check Box 230" hidden="1">
              <a:extLst>
                <a:ext uri="{63B3BB69-23CF-44E3-9099-C40C66FF867C}">
                  <a14:compatExt spid="_x0000_s63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47625</xdr:rowOff>
        </xdr:from>
        <xdr:to>
          <xdr:col>10</xdr:col>
          <xdr:colOff>247650</xdr:colOff>
          <xdr:row>10</xdr:row>
          <xdr:rowOff>200025</xdr:rowOff>
        </xdr:to>
        <xdr:sp macro="" textlink="">
          <xdr:nvSpPr>
            <xdr:cNvPr id="6375" name="Check Box 231" hidden="1">
              <a:extLst>
                <a:ext uri="{63B3BB69-23CF-44E3-9099-C40C66FF867C}">
                  <a14:compatExt spid="_x0000_s63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38100</xdr:rowOff>
        </xdr:from>
        <xdr:to>
          <xdr:col>10</xdr:col>
          <xdr:colOff>247650</xdr:colOff>
          <xdr:row>7</xdr:row>
          <xdr:rowOff>200025</xdr:rowOff>
        </xdr:to>
        <xdr:sp macro="" textlink="">
          <xdr:nvSpPr>
            <xdr:cNvPr id="6376" name="Check Box 232" hidden="1">
              <a:extLst>
                <a:ext uri="{63B3BB69-23CF-44E3-9099-C40C66FF867C}">
                  <a14:compatExt spid="_x0000_s63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19050</xdr:rowOff>
        </xdr:from>
        <xdr:to>
          <xdr:col>10</xdr:col>
          <xdr:colOff>247650</xdr:colOff>
          <xdr:row>4</xdr:row>
          <xdr:rowOff>171450</xdr:rowOff>
        </xdr:to>
        <xdr:sp macro="" textlink="">
          <xdr:nvSpPr>
            <xdr:cNvPr id="6377" name="Check Box 233" hidden="1">
              <a:extLst>
                <a:ext uri="{63B3BB69-23CF-44E3-9099-C40C66FF867C}">
                  <a14:compatExt spid="_x0000_s63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43</xdr:row>
          <xdr:rowOff>28575</xdr:rowOff>
        </xdr:from>
        <xdr:to>
          <xdr:col>13</xdr:col>
          <xdr:colOff>247650</xdr:colOff>
          <xdr:row>43</xdr:row>
          <xdr:rowOff>190500</xdr:rowOff>
        </xdr:to>
        <xdr:sp macro="" textlink="">
          <xdr:nvSpPr>
            <xdr:cNvPr id="6378" name="Check Box 234" hidden="1">
              <a:extLst>
                <a:ext uri="{63B3BB69-23CF-44E3-9099-C40C66FF867C}">
                  <a14:compatExt spid="_x0000_s63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46</xdr:row>
          <xdr:rowOff>47625</xdr:rowOff>
        </xdr:from>
        <xdr:to>
          <xdr:col>13</xdr:col>
          <xdr:colOff>247650</xdr:colOff>
          <xdr:row>46</xdr:row>
          <xdr:rowOff>190500</xdr:rowOff>
        </xdr:to>
        <xdr:sp macro="" textlink="">
          <xdr:nvSpPr>
            <xdr:cNvPr id="6379" name="Check Box 235" hidden="1">
              <a:extLst>
                <a:ext uri="{63B3BB69-23CF-44E3-9099-C40C66FF867C}">
                  <a14:compatExt spid="_x0000_s63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57150</xdr:rowOff>
        </xdr:from>
        <xdr:to>
          <xdr:col>13</xdr:col>
          <xdr:colOff>247650</xdr:colOff>
          <xdr:row>40</xdr:row>
          <xdr:rowOff>209550</xdr:rowOff>
        </xdr:to>
        <xdr:sp macro="" textlink="">
          <xdr:nvSpPr>
            <xdr:cNvPr id="6380" name="Check Box 236" hidden="1">
              <a:extLst>
                <a:ext uri="{63B3BB69-23CF-44E3-9099-C40C66FF867C}">
                  <a14:compatExt spid="_x0000_s63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28575</xdr:rowOff>
        </xdr:from>
        <xdr:to>
          <xdr:col>13</xdr:col>
          <xdr:colOff>247650</xdr:colOff>
          <xdr:row>37</xdr:row>
          <xdr:rowOff>180975</xdr:rowOff>
        </xdr:to>
        <xdr:sp macro="" textlink="">
          <xdr:nvSpPr>
            <xdr:cNvPr id="6381" name="Check Box 237" hidden="1">
              <a:extLst>
                <a:ext uri="{63B3BB69-23CF-44E3-9099-C40C66FF867C}">
                  <a14:compatExt spid="_x0000_s63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38100</xdr:rowOff>
        </xdr:from>
        <xdr:to>
          <xdr:col>13</xdr:col>
          <xdr:colOff>247650</xdr:colOff>
          <xdr:row>34</xdr:row>
          <xdr:rowOff>190500</xdr:rowOff>
        </xdr:to>
        <xdr:sp macro="" textlink="">
          <xdr:nvSpPr>
            <xdr:cNvPr id="6382" name="Check Box 238" hidden="1">
              <a:extLst>
                <a:ext uri="{63B3BB69-23CF-44E3-9099-C40C66FF867C}">
                  <a14:compatExt spid="_x0000_s63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28575</xdr:rowOff>
        </xdr:from>
        <xdr:to>
          <xdr:col>13</xdr:col>
          <xdr:colOff>247650</xdr:colOff>
          <xdr:row>31</xdr:row>
          <xdr:rowOff>180975</xdr:rowOff>
        </xdr:to>
        <xdr:sp macro="" textlink="">
          <xdr:nvSpPr>
            <xdr:cNvPr id="6383" name="Check Box 239" hidden="1">
              <a:extLst>
                <a:ext uri="{63B3BB69-23CF-44E3-9099-C40C66FF867C}">
                  <a14:compatExt spid="_x0000_s63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28575</xdr:rowOff>
        </xdr:from>
        <xdr:to>
          <xdr:col>13</xdr:col>
          <xdr:colOff>247650</xdr:colOff>
          <xdr:row>28</xdr:row>
          <xdr:rowOff>180975</xdr:rowOff>
        </xdr:to>
        <xdr:sp macro="" textlink="">
          <xdr:nvSpPr>
            <xdr:cNvPr id="6384" name="Check Box 240" hidden="1">
              <a:extLst>
                <a:ext uri="{63B3BB69-23CF-44E3-9099-C40C66FF867C}">
                  <a14:compatExt spid="_x0000_s63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38100</xdr:rowOff>
        </xdr:from>
        <xdr:to>
          <xdr:col>13</xdr:col>
          <xdr:colOff>247650</xdr:colOff>
          <xdr:row>25</xdr:row>
          <xdr:rowOff>190500</xdr:rowOff>
        </xdr:to>
        <xdr:sp macro="" textlink="">
          <xdr:nvSpPr>
            <xdr:cNvPr id="6385" name="Check Box 241" hidden="1">
              <a:extLst>
                <a:ext uri="{63B3BB69-23CF-44E3-9099-C40C66FF867C}">
                  <a14:compatExt spid="_x0000_s63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47625</xdr:rowOff>
        </xdr:from>
        <xdr:to>
          <xdr:col>13</xdr:col>
          <xdr:colOff>247650</xdr:colOff>
          <xdr:row>22</xdr:row>
          <xdr:rowOff>200025</xdr:rowOff>
        </xdr:to>
        <xdr:sp macro="" textlink="">
          <xdr:nvSpPr>
            <xdr:cNvPr id="6386" name="Check Box 242" hidden="1">
              <a:extLst>
                <a:ext uri="{63B3BB69-23CF-44E3-9099-C40C66FF867C}">
                  <a14:compatExt spid="_x0000_s63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57150</xdr:rowOff>
        </xdr:from>
        <xdr:to>
          <xdr:col>13</xdr:col>
          <xdr:colOff>247650</xdr:colOff>
          <xdr:row>19</xdr:row>
          <xdr:rowOff>219075</xdr:rowOff>
        </xdr:to>
        <xdr:sp macro="" textlink="">
          <xdr:nvSpPr>
            <xdr:cNvPr id="6387" name="Check Box 243" hidden="1">
              <a:extLst>
                <a:ext uri="{63B3BB69-23CF-44E3-9099-C40C66FF867C}">
                  <a14:compatExt spid="_x0000_s63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47625</xdr:rowOff>
        </xdr:from>
        <xdr:to>
          <xdr:col>13</xdr:col>
          <xdr:colOff>247650</xdr:colOff>
          <xdr:row>16</xdr:row>
          <xdr:rowOff>200025</xdr:rowOff>
        </xdr:to>
        <xdr:sp macro="" textlink="">
          <xdr:nvSpPr>
            <xdr:cNvPr id="6388" name="Check Box 244" hidden="1">
              <a:extLst>
                <a:ext uri="{63B3BB69-23CF-44E3-9099-C40C66FF867C}">
                  <a14:compatExt spid="_x0000_s63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9525</xdr:rowOff>
        </xdr:from>
        <xdr:to>
          <xdr:col>13</xdr:col>
          <xdr:colOff>247650</xdr:colOff>
          <xdr:row>13</xdr:row>
          <xdr:rowOff>161925</xdr:rowOff>
        </xdr:to>
        <xdr:sp macro="" textlink="">
          <xdr:nvSpPr>
            <xdr:cNvPr id="6389" name="Check Box 245" hidden="1">
              <a:extLst>
                <a:ext uri="{63B3BB69-23CF-44E3-9099-C40C66FF867C}">
                  <a14:compatExt spid="_x0000_s6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47625</xdr:rowOff>
        </xdr:from>
        <xdr:to>
          <xdr:col>13</xdr:col>
          <xdr:colOff>247650</xdr:colOff>
          <xdr:row>10</xdr:row>
          <xdr:rowOff>200025</xdr:rowOff>
        </xdr:to>
        <xdr:sp macro="" textlink="">
          <xdr:nvSpPr>
            <xdr:cNvPr id="6390" name="Check Box 246" hidden="1">
              <a:extLst>
                <a:ext uri="{63B3BB69-23CF-44E3-9099-C40C66FF867C}">
                  <a14:compatExt spid="_x0000_s63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38100</xdr:rowOff>
        </xdr:from>
        <xdr:to>
          <xdr:col>13</xdr:col>
          <xdr:colOff>247650</xdr:colOff>
          <xdr:row>7</xdr:row>
          <xdr:rowOff>200025</xdr:rowOff>
        </xdr:to>
        <xdr:sp macro="" textlink="">
          <xdr:nvSpPr>
            <xdr:cNvPr id="6391" name="Check Box 247" hidden="1">
              <a:extLst>
                <a:ext uri="{63B3BB69-23CF-44E3-9099-C40C66FF867C}">
                  <a14:compatExt spid="_x0000_s63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xdr:row>
          <xdr:rowOff>19050</xdr:rowOff>
        </xdr:from>
        <xdr:to>
          <xdr:col>13</xdr:col>
          <xdr:colOff>247650</xdr:colOff>
          <xdr:row>4</xdr:row>
          <xdr:rowOff>171450</xdr:rowOff>
        </xdr:to>
        <xdr:sp macro="" textlink="">
          <xdr:nvSpPr>
            <xdr:cNvPr id="6392" name="Check Box 248" hidden="1">
              <a:extLst>
                <a:ext uri="{63B3BB69-23CF-44E3-9099-C40C66FF867C}">
                  <a14:compatExt spid="_x0000_s63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28575</xdr:rowOff>
        </xdr:from>
        <xdr:to>
          <xdr:col>16</xdr:col>
          <xdr:colOff>247650</xdr:colOff>
          <xdr:row>43</xdr:row>
          <xdr:rowOff>190500</xdr:rowOff>
        </xdr:to>
        <xdr:sp macro="" textlink="">
          <xdr:nvSpPr>
            <xdr:cNvPr id="6393" name="Check Box 249" hidden="1">
              <a:extLst>
                <a:ext uri="{63B3BB69-23CF-44E3-9099-C40C66FF867C}">
                  <a14:compatExt spid="_x0000_s63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47625</xdr:rowOff>
        </xdr:from>
        <xdr:to>
          <xdr:col>16</xdr:col>
          <xdr:colOff>247650</xdr:colOff>
          <xdr:row>46</xdr:row>
          <xdr:rowOff>190500</xdr:rowOff>
        </xdr:to>
        <xdr:sp macro="" textlink="">
          <xdr:nvSpPr>
            <xdr:cNvPr id="6394" name="Check Box 250" hidden="1">
              <a:extLst>
                <a:ext uri="{63B3BB69-23CF-44E3-9099-C40C66FF867C}">
                  <a14:compatExt spid="_x0000_s6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57150</xdr:rowOff>
        </xdr:from>
        <xdr:to>
          <xdr:col>16</xdr:col>
          <xdr:colOff>247650</xdr:colOff>
          <xdr:row>40</xdr:row>
          <xdr:rowOff>209550</xdr:rowOff>
        </xdr:to>
        <xdr:sp macro="" textlink="">
          <xdr:nvSpPr>
            <xdr:cNvPr id="6395" name="Check Box 251" hidden="1">
              <a:extLst>
                <a:ext uri="{63B3BB69-23CF-44E3-9099-C40C66FF867C}">
                  <a14:compatExt spid="_x0000_s63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28575</xdr:rowOff>
        </xdr:from>
        <xdr:to>
          <xdr:col>16</xdr:col>
          <xdr:colOff>247650</xdr:colOff>
          <xdr:row>37</xdr:row>
          <xdr:rowOff>180975</xdr:rowOff>
        </xdr:to>
        <xdr:sp macro="" textlink="">
          <xdr:nvSpPr>
            <xdr:cNvPr id="6396" name="Check Box 252" hidden="1">
              <a:extLst>
                <a:ext uri="{63B3BB69-23CF-44E3-9099-C40C66FF867C}">
                  <a14:compatExt spid="_x0000_s63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38100</xdr:rowOff>
        </xdr:from>
        <xdr:to>
          <xdr:col>16</xdr:col>
          <xdr:colOff>247650</xdr:colOff>
          <xdr:row>34</xdr:row>
          <xdr:rowOff>190500</xdr:rowOff>
        </xdr:to>
        <xdr:sp macro="" textlink="">
          <xdr:nvSpPr>
            <xdr:cNvPr id="6397" name="Check Box 253" hidden="1">
              <a:extLst>
                <a:ext uri="{63B3BB69-23CF-44E3-9099-C40C66FF867C}">
                  <a14:compatExt spid="_x0000_s63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28575</xdr:rowOff>
        </xdr:from>
        <xdr:to>
          <xdr:col>16</xdr:col>
          <xdr:colOff>247650</xdr:colOff>
          <xdr:row>31</xdr:row>
          <xdr:rowOff>180975</xdr:rowOff>
        </xdr:to>
        <xdr:sp macro="" textlink="">
          <xdr:nvSpPr>
            <xdr:cNvPr id="6398" name="Check Box 254" hidden="1">
              <a:extLst>
                <a:ext uri="{63B3BB69-23CF-44E3-9099-C40C66FF867C}">
                  <a14:compatExt spid="_x0000_s63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28575</xdr:rowOff>
        </xdr:from>
        <xdr:to>
          <xdr:col>16</xdr:col>
          <xdr:colOff>247650</xdr:colOff>
          <xdr:row>28</xdr:row>
          <xdr:rowOff>180975</xdr:rowOff>
        </xdr:to>
        <xdr:sp macro="" textlink="">
          <xdr:nvSpPr>
            <xdr:cNvPr id="6399" name="Check Box 255" hidden="1">
              <a:extLst>
                <a:ext uri="{63B3BB69-23CF-44E3-9099-C40C66FF867C}">
                  <a14:compatExt spid="_x0000_s63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38100</xdr:rowOff>
        </xdr:from>
        <xdr:to>
          <xdr:col>16</xdr:col>
          <xdr:colOff>247650</xdr:colOff>
          <xdr:row>25</xdr:row>
          <xdr:rowOff>190500</xdr:rowOff>
        </xdr:to>
        <xdr:sp macro="" textlink="">
          <xdr:nvSpPr>
            <xdr:cNvPr id="6400" name="Check Box 256" hidden="1">
              <a:extLst>
                <a:ext uri="{63B3BB69-23CF-44E3-9099-C40C66FF867C}">
                  <a14:compatExt spid="_x0000_s64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47625</xdr:rowOff>
        </xdr:from>
        <xdr:to>
          <xdr:col>16</xdr:col>
          <xdr:colOff>247650</xdr:colOff>
          <xdr:row>22</xdr:row>
          <xdr:rowOff>200025</xdr:rowOff>
        </xdr:to>
        <xdr:sp macro="" textlink="">
          <xdr:nvSpPr>
            <xdr:cNvPr id="6401" name="Check Box 257" hidden="1">
              <a:extLst>
                <a:ext uri="{63B3BB69-23CF-44E3-9099-C40C66FF867C}">
                  <a14:compatExt spid="_x0000_s64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57150</xdr:rowOff>
        </xdr:from>
        <xdr:to>
          <xdr:col>16</xdr:col>
          <xdr:colOff>247650</xdr:colOff>
          <xdr:row>19</xdr:row>
          <xdr:rowOff>219075</xdr:rowOff>
        </xdr:to>
        <xdr:sp macro="" textlink="">
          <xdr:nvSpPr>
            <xdr:cNvPr id="6402" name="Check Box 258" hidden="1">
              <a:extLst>
                <a:ext uri="{63B3BB69-23CF-44E3-9099-C40C66FF867C}">
                  <a14:compatExt spid="_x0000_s64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47625</xdr:rowOff>
        </xdr:from>
        <xdr:to>
          <xdr:col>16</xdr:col>
          <xdr:colOff>247650</xdr:colOff>
          <xdr:row>16</xdr:row>
          <xdr:rowOff>200025</xdr:rowOff>
        </xdr:to>
        <xdr:sp macro="" textlink="">
          <xdr:nvSpPr>
            <xdr:cNvPr id="6403" name="Check Box 259" hidden="1">
              <a:extLst>
                <a:ext uri="{63B3BB69-23CF-44E3-9099-C40C66FF867C}">
                  <a14:compatExt spid="_x0000_s64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9525</xdr:rowOff>
        </xdr:from>
        <xdr:to>
          <xdr:col>16</xdr:col>
          <xdr:colOff>247650</xdr:colOff>
          <xdr:row>13</xdr:row>
          <xdr:rowOff>161925</xdr:rowOff>
        </xdr:to>
        <xdr:sp macro="" textlink="">
          <xdr:nvSpPr>
            <xdr:cNvPr id="6404" name="Check Box 260" hidden="1">
              <a:extLst>
                <a:ext uri="{63B3BB69-23CF-44E3-9099-C40C66FF867C}">
                  <a14:compatExt spid="_x0000_s64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47625</xdr:rowOff>
        </xdr:from>
        <xdr:to>
          <xdr:col>16</xdr:col>
          <xdr:colOff>247650</xdr:colOff>
          <xdr:row>10</xdr:row>
          <xdr:rowOff>200025</xdr:rowOff>
        </xdr:to>
        <xdr:sp macro="" textlink="">
          <xdr:nvSpPr>
            <xdr:cNvPr id="6405" name="Check Box 261" hidden="1">
              <a:extLst>
                <a:ext uri="{63B3BB69-23CF-44E3-9099-C40C66FF867C}">
                  <a14:compatExt spid="_x0000_s64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38100</xdr:rowOff>
        </xdr:from>
        <xdr:to>
          <xdr:col>16</xdr:col>
          <xdr:colOff>247650</xdr:colOff>
          <xdr:row>7</xdr:row>
          <xdr:rowOff>200025</xdr:rowOff>
        </xdr:to>
        <xdr:sp macro="" textlink="">
          <xdr:nvSpPr>
            <xdr:cNvPr id="6406" name="Check Box 262" hidden="1">
              <a:extLst>
                <a:ext uri="{63B3BB69-23CF-44E3-9099-C40C66FF867C}">
                  <a14:compatExt spid="_x0000_s64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xdr:rowOff>
        </xdr:from>
        <xdr:to>
          <xdr:col>16</xdr:col>
          <xdr:colOff>247650</xdr:colOff>
          <xdr:row>4</xdr:row>
          <xdr:rowOff>171450</xdr:rowOff>
        </xdr:to>
        <xdr:sp macro="" textlink="">
          <xdr:nvSpPr>
            <xdr:cNvPr id="6407" name="Check Box 263" hidden="1">
              <a:extLst>
                <a:ext uri="{63B3BB69-23CF-44E3-9099-C40C66FF867C}">
                  <a14:compatExt spid="_x0000_s640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223838</xdr:colOff>
      <xdr:row>8</xdr:row>
      <xdr:rowOff>9527</xdr:rowOff>
    </xdr:from>
    <xdr:to>
      <xdr:col>4</xdr:col>
      <xdr:colOff>504828</xdr:colOff>
      <xdr:row>9</xdr:row>
      <xdr:rowOff>119062</xdr:rowOff>
    </xdr:to>
    <xdr:sp macro="" textlink="">
      <xdr:nvSpPr>
        <xdr:cNvPr id="2" name="下矢印 1"/>
        <xdr:cNvSpPr/>
      </xdr:nvSpPr>
      <xdr:spPr>
        <a:xfrm rot="16200000">
          <a:off x="3005140" y="1638300"/>
          <a:ext cx="338135" cy="280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200025</xdr:colOff>
      <xdr:row>7</xdr:row>
      <xdr:rowOff>219075</xdr:rowOff>
    </xdr:from>
    <xdr:to>
      <xdr:col>9</xdr:col>
      <xdr:colOff>481015</xdr:colOff>
      <xdr:row>9</xdr:row>
      <xdr:rowOff>100010</xdr:rowOff>
    </xdr:to>
    <xdr:sp macro="" textlink="">
      <xdr:nvSpPr>
        <xdr:cNvPr id="3" name="下矢印 2"/>
        <xdr:cNvSpPr/>
      </xdr:nvSpPr>
      <xdr:spPr>
        <a:xfrm rot="16200000">
          <a:off x="6400802" y="1619248"/>
          <a:ext cx="338135" cy="280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285751</xdr:colOff>
      <xdr:row>7</xdr:row>
      <xdr:rowOff>123825</xdr:rowOff>
    </xdr:from>
    <xdr:to>
      <xdr:col>5</xdr:col>
      <xdr:colOff>638175</xdr:colOff>
      <xdr:row>8</xdr:row>
      <xdr:rowOff>133350</xdr:rowOff>
    </xdr:to>
    <xdr:sp macro="" textlink="">
      <xdr:nvSpPr>
        <xdr:cNvPr id="6" name="下矢印 5"/>
        <xdr:cNvSpPr/>
      </xdr:nvSpPr>
      <xdr:spPr>
        <a:xfrm>
          <a:off x="2924176" y="1724025"/>
          <a:ext cx="352424"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708024</xdr:colOff>
      <xdr:row>30</xdr:row>
      <xdr:rowOff>230716</xdr:rowOff>
    </xdr:from>
    <xdr:to>
      <xdr:col>5</xdr:col>
      <xdr:colOff>385232</xdr:colOff>
      <xdr:row>32</xdr:row>
      <xdr:rowOff>188382</xdr:rowOff>
    </xdr:to>
    <xdr:sp macro="" textlink="">
      <xdr:nvSpPr>
        <xdr:cNvPr id="7" name="下矢印 6"/>
        <xdr:cNvSpPr/>
      </xdr:nvSpPr>
      <xdr:spPr>
        <a:xfrm>
          <a:off x="4295774" y="7056966"/>
          <a:ext cx="523875" cy="4233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538692</xdr:colOff>
      <xdr:row>30</xdr:row>
      <xdr:rowOff>223308</xdr:rowOff>
    </xdr:from>
    <xdr:to>
      <xdr:col>15</xdr:col>
      <xdr:colOff>215900</xdr:colOff>
      <xdr:row>32</xdr:row>
      <xdr:rowOff>185208</xdr:rowOff>
    </xdr:to>
    <xdr:sp macro="" textlink="">
      <xdr:nvSpPr>
        <xdr:cNvPr id="10" name="下矢印 9"/>
        <xdr:cNvSpPr/>
      </xdr:nvSpPr>
      <xdr:spPr>
        <a:xfrm rot="10800000">
          <a:off x="12444942" y="7049558"/>
          <a:ext cx="523875" cy="42756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21</xdr:row>
      <xdr:rowOff>438150</xdr:rowOff>
    </xdr:from>
    <xdr:to>
      <xdr:col>10</xdr:col>
      <xdr:colOff>2381</xdr:colOff>
      <xdr:row>21</xdr:row>
      <xdr:rowOff>440532</xdr:rowOff>
    </xdr:to>
    <xdr:cxnSp macro="">
      <xdr:nvCxnSpPr>
        <xdr:cNvPr id="3" name="直線矢印コネクタ 2"/>
        <xdr:cNvCxnSpPr/>
      </xdr:nvCxnSpPr>
      <xdr:spPr>
        <a:xfrm>
          <a:off x="4248150" y="5238750"/>
          <a:ext cx="1793081" cy="238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23</xdr:row>
      <xdr:rowOff>409575</xdr:rowOff>
    </xdr:from>
    <xdr:to>
      <xdr:col>7</xdr:col>
      <xdr:colOff>431006</xdr:colOff>
      <xdr:row>23</xdr:row>
      <xdr:rowOff>411957</xdr:rowOff>
    </xdr:to>
    <xdr:cxnSp macro="">
      <xdr:nvCxnSpPr>
        <xdr:cNvPr id="5" name="直線矢印コネクタ 4"/>
        <xdr:cNvCxnSpPr/>
      </xdr:nvCxnSpPr>
      <xdr:spPr>
        <a:xfrm>
          <a:off x="3305175" y="6219825"/>
          <a:ext cx="1793081" cy="238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25</xdr:row>
      <xdr:rowOff>428625</xdr:rowOff>
    </xdr:from>
    <xdr:to>
      <xdr:col>9</xdr:col>
      <xdr:colOff>447675</xdr:colOff>
      <xdr:row>25</xdr:row>
      <xdr:rowOff>447675</xdr:rowOff>
    </xdr:to>
    <xdr:cxnSp macro="">
      <xdr:nvCxnSpPr>
        <xdr:cNvPr id="6" name="直線矢印コネクタ 5"/>
        <xdr:cNvCxnSpPr/>
      </xdr:nvCxnSpPr>
      <xdr:spPr>
        <a:xfrm flipV="1">
          <a:off x="3762375" y="7248525"/>
          <a:ext cx="2266950" cy="19050"/>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27</xdr:row>
      <xdr:rowOff>409575</xdr:rowOff>
    </xdr:from>
    <xdr:to>
      <xdr:col>5</xdr:col>
      <xdr:colOff>419100</xdr:colOff>
      <xdr:row>27</xdr:row>
      <xdr:rowOff>428625</xdr:rowOff>
    </xdr:to>
    <xdr:cxnSp macro="">
      <xdr:nvCxnSpPr>
        <xdr:cNvPr id="8" name="直線矢印コネクタ 7"/>
        <xdr:cNvCxnSpPr/>
      </xdr:nvCxnSpPr>
      <xdr:spPr>
        <a:xfrm>
          <a:off x="3305175" y="8239125"/>
          <a:ext cx="866775" cy="19050"/>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27</xdr:row>
      <xdr:rowOff>438150</xdr:rowOff>
    </xdr:from>
    <xdr:to>
      <xdr:col>8</xdr:col>
      <xdr:colOff>19050</xdr:colOff>
      <xdr:row>27</xdr:row>
      <xdr:rowOff>438150</xdr:rowOff>
    </xdr:to>
    <xdr:cxnSp macro="">
      <xdr:nvCxnSpPr>
        <xdr:cNvPr id="10" name="直線矢印コネクタ 9"/>
        <xdr:cNvCxnSpPr/>
      </xdr:nvCxnSpPr>
      <xdr:spPr>
        <a:xfrm>
          <a:off x="4238625" y="8267700"/>
          <a:ext cx="904875" cy="0"/>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55" Type="http://schemas.openxmlformats.org/officeDocument/2006/relationships/ctrlProp" Target="../ctrlProps/ctrlProp78.xml"/><Relationship Id="rId63" Type="http://schemas.openxmlformats.org/officeDocument/2006/relationships/ctrlProp" Target="../ctrlProps/ctrlProp86.xml"/><Relationship Id="rId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41" Type="http://schemas.openxmlformats.org/officeDocument/2006/relationships/ctrlProp" Target="../ctrlProps/ctrlProp64.xml"/><Relationship Id="rId54" Type="http://schemas.openxmlformats.org/officeDocument/2006/relationships/ctrlProp" Target="../ctrlProps/ctrlProp77.xml"/><Relationship Id="rId62" Type="http://schemas.openxmlformats.org/officeDocument/2006/relationships/ctrlProp" Target="../ctrlProps/ctrlProp85.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8" Type="http://schemas.openxmlformats.org/officeDocument/2006/relationships/ctrlProp" Target="../ctrlProps/ctrlProp81.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57" Type="http://schemas.openxmlformats.org/officeDocument/2006/relationships/ctrlProp" Target="../ctrlProps/ctrlProp80.xml"/><Relationship Id="rId61" Type="http://schemas.openxmlformats.org/officeDocument/2006/relationships/ctrlProp" Target="../ctrlProps/ctrlProp84.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60" Type="http://schemas.openxmlformats.org/officeDocument/2006/relationships/ctrlProp" Target="../ctrlProps/ctrlProp8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56" Type="http://schemas.openxmlformats.org/officeDocument/2006/relationships/ctrlProp" Target="../ctrlProps/ctrlProp79.xml"/><Relationship Id="rId8" Type="http://schemas.openxmlformats.org/officeDocument/2006/relationships/ctrlProp" Target="../ctrlProps/ctrlProp31.xml"/><Relationship Id="rId51" Type="http://schemas.openxmlformats.org/officeDocument/2006/relationships/ctrlProp" Target="../ctrlProps/ctrlProp74.xml"/><Relationship Id="rId3" Type="http://schemas.openxmlformats.org/officeDocument/2006/relationships/vmlDrawing" Target="../drawings/vmlDrawing2.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59" Type="http://schemas.openxmlformats.org/officeDocument/2006/relationships/ctrlProp" Target="../ctrlProps/ctrlProp8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topLeftCell="A13" zoomScale="80" zoomScaleNormal="80" zoomScaleSheetLayoutView="85" workbookViewId="0">
      <selection activeCell="P37" sqref="P37"/>
    </sheetView>
  </sheetViews>
  <sheetFormatPr defaultColWidth="9" defaultRowHeight="13.5"/>
  <cols>
    <col min="1" max="2" width="2.625" style="245" customWidth="1"/>
    <col min="3" max="3" width="10.625" style="245" customWidth="1"/>
    <col min="4" max="5" width="12.625" style="245" customWidth="1"/>
    <col min="6" max="7" width="6.625" style="245" customWidth="1"/>
    <col min="8" max="8" width="4.625" style="245" customWidth="1"/>
    <col min="9" max="9" width="10.625" style="245" customWidth="1"/>
    <col min="10" max="10" width="9.625" style="245" customWidth="1"/>
    <col min="11" max="14" width="4.875" style="245" customWidth="1"/>
    <col min="15" max="16384" width="9" style="245"/>
  </cols>
  <sheetData>
    <row r="1" spans="1:15" ht="18" customHeight="1"/>
    <row r="2" spans="1:15" ht="18" customHeight="1">
      <c r="A2" s="785" t="s">
        <v>376</v>
      </c>
      <c r="B2" s="785"/>
      <c r="C2" s="785"/>
      <c r="D2" s="785"/>
      <c r="E2" s="785"/>
      <c r="F2" s="785"/>
      <c r="G2" s="785"/>
      <c r="H2" s="785"/>
      <c r="I2" s="785"/>
      <c r="J2" s="785"/>
      <c r="K2" s="785"/>
      <c r="L2" s="785"/>
      <c r="M2" s="785"/>
      <c r="N2" s="785"/>
    </row>
    <row r="3" spans="1:15" ht="18" customHeight="1">
      <c r="A3" s="785"/>
      <c r="B3" s="785"/>
      <c r="C3" s="785"/>
      <c r="D3" s="785"/>
      <c r="E3" s="785"/>
      <c r="F3" s="785"/>
      <c r="G3" s="785"/>
      <c r="H3" s="785"/>
      <c r="I3" s="785"/>
      <c r="J3" s="785"/>
      <c r="K3" s="785"/>
      <c r="L3" s="785"/>
      <c r="M3" s="785"/>
      <c r="N3" s="785"/>
    </row>
    <row r="4" spans="1:15" ht="18" customHeight="1">
      <c r="A4" s="278"/>
      <c r="B4" s="278"/>
      <c r="C4" s="278"/>
      <c r="D4" s="278"/>
      <c r="E4" s="278"/>
      <c r="F4" s="278"/>
      <c r="G4" s="278"/>
      <c r="H4" s="278"/>
      <c r="I4" s="278"/>
      <c r="J4" s="278"/>
      <c r="K4" s="278"/>
      <c r="L4" s="278"/>
      <c r="M4" s="278"/>
      <c r="N4" s="278"/>
    </row>
    <row r="5" spans="1:15" s="275" customFormat="1" ht="18" customHeight="1">
      <c r="A5" s="786"/>
      <c r="B5" s="786"/>
      <c r="C5" s="786"/>
      <c r="D5" s="250"/>
      <c r="E5" s="787"/>
      <c r="F5" s="787"/>
      <c r="G5" s="788"/>
      <c r="H5" s="788"/>
      <c r="I5" s="788"/>
      <c r="J5" s="263" t="s">
        <v>438</v>
      </c>
      <c r="K5" s="789">
        <v>42125</v>
      </c>
      <c r="L5" s="790"/>
      <c r="M5" s="790"/>
      <c r="N5" s="790"/>
    </row>
    <row r="6" spans="1:15" s="275" customFormat="1" ht="18" customHeight="1">
      <c r="A6" s="250" t="s">
        <v>375</v>
      </c>
      <c r="B6" s="250"/>
      <c r="C6" s="250"/>
      <c r="D6" s="250"/>
      <c r="E6" s="276"/>
      <c r="F6" s="276"/>
      <c r="G6" s="277"/>
      <c r="H6" s="277"/>
      <c r="I6" s="277"/>
      <c r="J6" s="276"/>
      <c r="K6" s="250"/>
      <c r="L6" s="250"/>
      <c r="M6" s="250"/>
      <c r="N6" s="250"/>
    </row>
    <row r="7" spans="1:15" s="247" customFormat="1" ht="18" customHeight="1">
      <c r="A7" s="780" t="s">
        <v>374</v>
      </c>
      <c r="B7" s="780"/>
      <c r="C7" s="263" t="s">
        <v>373</v>
      </c>
      <c r="D7" s="781" t="s">
        <v>440</v>
      </c>
      <c r="E7" s="782"/>
      <c r="F7" s="782"/>
      <c r="G7" s="782"/>
      <c r="H7" s="782"/>
      <c r="I7" s="783"/>
      <c r="J7" s="269" t="s">
        <v>372</v>
      </c>
      <c r="K7" s="751">
        <v>10</v>
      </c>
      <c r="L7" s="784"/>
      <c r="M7" s="784"/>
      <c r="N7" s="274" t="s">
        <v>368</v>
      </c>
    </row>
    <row r="8" spans="1:15" s="247" customFormat="1" ht="18" customHeight="1">
      <c r="A8" s="780"/>
      <c r="B8" s="780"/>
      <c r="C8" s="263" t="s">
        <v>371</v>
      </c>
      <c r="D8" s="781" t="s">
        <v>442</v>
      </c>
      <c r="E8" s="860"/>
      <c r="F8" s="755" t="s">
        <v>370</v>
      </c>
      <c r="G8" s="849"/>
      <c r="H8" s="850" t="s">
        <v>441</v>
      </c>
      <c r="I8" s="851"/>
      <c r="J8" s="273" t="s">
        <v>369</v>
      </c>
      <c r="K8" s="859">
        <v>3</v>
      </c>
      <c r="L8" s="753"/>
      <c r="M8" s="753"/>
      <c r="N8" s="272" t="s">
        <v>368</v>
      </c>
      <c r="O8" s="248"/>
    </row>
    <row r="9" spans="1:15" s="247" customFormat="1" ht="18.75" customHeight="1">
      <c r="A9" s="780"/>
      <c r="B9" s="780"/>
      <c r="C9" s="876" t="s">
        <v>367</v>
      </c>
      <c r="D9" s="740" t="s">
        <v>443</v>
      </c>
      <c r="E9" s="877"/>
      <c r="F9" s="756" t="s">
        <v>366</v>
      </c>
      <c r="G9" s="849"/>
      <c r="H9" s="828" t="s">
        <v>444</v>
      </c>
      <c r="I9" s="852"/>
      <c r="J9" s="852"/>
      <c r="K9" s="852"/>
      <c r="L9" s="852"/>
      <c r="M9" s="852"/>
      <c r="N9" s="853"/>
      <c r="O9" s="798"/>
    </row>
    <row r="10" spans="1:15" s="247" customFormat="1" ht="18.75" customHeight="1">
      <c r="A10" s="780"/>
      <c r="B10" s="780"/>
      <c r="C10" s="876"/>
      <c r="D10" s="743"/>
      <c r="E10" s="744"/>
      <c r="F10" s="849"/>
      <c r="G10" s="849"/>
      <c r="H10" s="854"/>
      <c r="I10" s="855"/>
      <c r="J10" s="855"/>
      <c r="K10" s="855"/>
      <c r="L10" s="855"/>
      <c r="M10" s="855"/>
      <c r="N10" s="856"/>
      <c r="O10" s="798"/>
    </row>
    <row r="11" spans="1:15" s="247" customFormat="1" ht="18" customHeight="1">
      <c r="A11" s="780"/>
      <c r="B11" s="780"/>
      <c r="C11" s="737" t="s">
        <v>365</v>
      </c>
      <c r="D11" s="846" t="s">
        <v>445</v>
      </c>
      <c r="E11" s="765"/>
      <c r="F11" s="765"/>
      <c r="G11" s="765"/>
      <c r="H11" s="765"/>
      <c r="I11" s="765"/>
      <c r="J11" s="264" t="s">
        <v>364</v>
      </c>
      <c r="K11" s="857">
        <v>5</v>
      </c>
      <c r="L11" s="858"/>
      <c r="M11" s="746" t="s">
        <v>363</v>
      </c>
      <c r="N11" s="747"/>
      <c r="O11" s="248"/>
    </row>
    <row r="12" spans="1:15" s="247" customFormat="1" ht="18" customHeight="1">
      <c r="A12" s="780"/>
      <c r="B12" s="780"/>
      <c r="C12" s="738"/>
      <c r="D12" s="765"/>
      <c r="E12" s="765"/>
      <c r="F12" s="765"/>
      <c r="G12" s="765"/>
      <c r="H12" s="765"/>
      <c r="I12" s="765"/>
      <c r="J12" s="264" t="s">
        <v>362</v>
      </c>
      <c r="K12" s="343">
        <v>1959</v>
      </c>
      <c r="L12" s="271" t="s">
        <v>358</v>
      </c>
      <c r="M12" s="344">
        <v>10</v>
      </c>
      <c r="N12" s="270" t="s">
        <v>361</v>
      </c>
      <c r="O12" s="248"/>
    </row>
    <row r="13" spans="1:15" s="247" customFormat="1" ht="18" customHeight="1">
      <c r="A13" s="780"/>
      <c r="B13" s="780"/>
      <c r="C13" s="738"/>
      <c r="D13" s="765"/>
      <c r="E13" s="765"/>
      <c r="F13" s="765"/>
      <c r="G13" s="765"/>
      <c r="H13" s="765"/>
      <c r="I13" s="765"/>
      <c r="J13" s="269" t="s">
        <v>360</v>
      </c>
      <c r="K13" s="751">
        <v>45</v>
      </c>
      <c r="L13" s="752"/>
      <c r="M13" s="752"/>
      <c r="N13" s="268" t="s">
        <v>358</v>
      </c>
      <c r="O13" s="248"/>
    </row>
    <row r="14" spans="1:15" s="247" customFormat="1" ht="18" customHeight="1">
      <c r="A14" s="780"/>
      <c r="B14" s="780"/>
      <c r="C14" s="738"/>
      <c r="D14" s="765"/>
      <c r="E14" s="765"/>
      <c r="F14" s="765"/>
      <c r="G14" s="765"/>
      <c r="H14" s="765"/>
      <c r="I14" s="765"/>
      <c r="J14" s="267" t="s">
        <v>359</v>
      </c>
      <c r="K14" s="753">
        <v>40</v>
      </c>
      <c r="L14" s="754"/>
      <c r="M14" s="754"/>
      <c r="N14" s="266" t="s">
        <v>358</v>
      </c>
      <c r="O14" s="248"/>
    </row>
    <row r="15" spans="1:15" s="247" customFormat="1" ht="18" customHeight="1">
      <c r="A15" s="780"/>
      <c r="B15" s="780"/>
      <c r="C15" s="738"/>
      <c r="D15" s="765"/>
      <c r="E15" s="765"/>
      <c r="F15" s="765"/>
      <c r="G15" s="765"/>
      <c r="H15" s="765"/>
      <c r="I15" s="765"/>
      <c r="J15" s="799" t="s">
        <v>357</v>
      </c>
      <c r="K15" s="740" t="s">
        <v>446</v>
      </c>
      <c r="L15" s="741"/>
      <c r="M15" s="741"/>
      <c r="N15" s="742"/>
      <c r="O15" s="248"/>
    </row>
    <row r="16" spans="1:15" s="247" customFormat="1" ht="18" customHeight="1">
      <c r="A16" s="780"/>
      <c r="B16" s="780"/>
      <c r="C16" s="739"/>
      <c r="D16" s="765"/>
      <c r="E16" s="765"/>
      <c r="F16" s="765"/>
      <c r="G16" s="765"/>
      <c r="H16" s="765"/>
      <c r="I16" s="765"/>
      <c r="J16" s="800"/>
      <c r="K16" s="743"/>
      <c r="L16" s="744"/>
      <c r="M16" s="744"/>
      <c r="N16" s="745"/>
      <c r="O16" s="248"/>
    </row>
    <row r="17" spans="1:15" s="247" customFormat="1" ht="18" customHeight="1">
      <c r="A17" s="780"/>
      <c r="B17" s="780"/>
      <c r="C17" s="757" t="s">
        <v>356</v>
      </c>
      <c r="D17" s="846" t="s">
        <v>447</v>
      </c>
      <c r="E17" s="765"/>
      <c r="F17" s="765"/>
      <c r="G17" s="765"/>
      <c r="H17" s="765"/>
      <c r="I17" s="765"/>
      <c r="J17" s="801" t="s">
        <v>355</v>
      </c>
      <c r="K17" s="804" t="s">
        <v>448</v>
      </c>
      <c r="L17" s="805"/>
      <c r="M17" s="805"/>
      <c r="N17" s="806"/>
      <c r="O17" s="248"/>
    </row>
    <row r="18" spans="1:15" s="247" customFormat="1" ht="18" customHeight="1">
      <c r="A18" s="780"/>
      <c r="B18" s="780"/>
      <c r="C18" s="845"/>
      <c r="D18" s="765"/>
      <c r="E18" s="765"/>
      <c r="F18" s="765"/>
      <c r="G18" s="765"/>
      <c r="H18" s="765"/>
      <c r="I18" s="765"/>
      <c r="J18" s="802"/>
      <c r="K18" s="758" t="s">
        <v>449</v>
      </c>
      <c r="L18" s="759"/>
      <c r="M18" s="759"/>
      <c r="N18" s="760"/>
      <c r="O18" s="248"/>
    </row>
    <row r="19" spans="1:15" s="247" customFormat="1" ht="18" customHeight="1">
      <c r="A19" s="780"/>
      <c r="B19" s="780"/>
      <c r="C19" s="845"/>
      <c r="D19" s="765"/>
      <c r="E19" s="765"/>
      <c r="F19" s="765"/>
      <c r="G19" s="765"/>
      <c r="H19" s="765"/>
      <c r="I19" s="765"/>
      <c r="J19" s="802"/>
      <c r="K19" s="758" t="s">
        <v>450</v>
      </c>
      <c r="L19" s="759"/>
      <c r="M19" s="759"/>
      <c r="N19" s="760"/>
      <c r="O19" s="248"/>
    </row>
    <row r="20" spans="1:15" s="247" customFormat="1" ht="18" customHeight="1">
      <c r="A20" s="780"/>
      <c r="B20" s="780"/>
      <c r="C20" s="845"/>
      <c r="D20" s="765"/>
      <c r="E20" s="765"/>
      <c r="F20" s="765"/>
      <c r="G20" s="765"/>
      <c r="H20" s="765"/>
      <c r="I20" s="765"/>
      <c r="J20" s="802"/>
      <c r="K20" s="758"/>
      <c r="L20" s="759"/>
      <c r="M20" s="759"/>
      <c r="N20" s="760"/>
      <c r="O20" s="248"/>
    </row>
    <row r="21" spans="1:15" s="247" customFormat="1" ht="18" customHeight="1">
      <c r="A21" s="780"/>
      <c r="B21" s="780"/>
      <c r="C21" s="845"/>
      <c r="D21" s="765"/>
      <c r="E21" s="765"/>
      <c r="F21" s="765"/>
      <c r="G21" s="765"/>
      <c r="H21" s="765"/>
      <c r="I21" s="765"/>
      <c r="J21" s="803"/>
      <c r="K21" s="748"/>
      <c r="L21" s="749"/>
      <c r="M21" s="749"/>
      <c r="N21" s="750"/>
      <c r="O21" s="248"/>
    </row>
    <row r="22" spans="1:15" s="247" customFormat="1" ht="18" customHeight="1">
      <c r="A22" s="780"/>
      <c r="B22" s="780"/>
      <c r="C22" s="845"/>
      <c r="D22" s="765"/>
      <c r="E22" s="765"/>
      <c r="F22" s="765"/>
      <c r="G22" s="765"/>
      <c r="H22" s="765"/>
      <c r="I22" s="765"/>
      <c r="J22" s="825" t="s">
        <v>354</v>
      </c>
      <c r="K22" s="828" t="s">
        <v>453</v>
      </c>
      <c r="L22" s="829"/>
      <c r="M22" s="829"/>
      <c r="N22" s="830"/>
      <c r="O22" s="248"/>
    </row>
    <row r="23" spans="1:15" s="247" customFormat="1" ht="18" customHeight="1">
      <c r="A23" s="780"/>
      <c r="B23" s="780"/>
      <c r="C23" s="847" t="s">
        <v>353</v>
      </c>
      <c r="D23" s="766" t="s">
        <v>451</v>
      </c>
      <c r="E23" s="767"/>
      <c r="F23" s="767"/>
      <c r="G23" s="767"/>
      <c r="H23" s="767"/>
      <c r="I23" s="768"/>
      <c r="J23" s="826"/>
      <c r="K23" s="831"/>
      <c r="L23" s="832"/>
      <c r="M23" s="832"/>
      <c r="N23" s="833"/>
      <c r="O23" s="248"/>
    </row>
    <row r="24" spans="1:15" s="247" customFormat="1" ht="18" customHeight="1">
      <c r="A24" s="780"/>
      <c r="B24" s="780"/>
      <c r="C24" s="848"/>
      <c r="D24" s="769"/>
      <c r="E24" s="770"/>
      <c r="F24" s="770"/>
      <c r="G24" s="770"/>
      <c r="H24" s="770"/>
      <c r="I24" s="771"/>
      <c r="J24" s="827"/>
      <c r="K24" s="834"/>
      <c r="L24" s="835"/>
      <c r="M24" s="835"/>
      <c r="N24" s="836"/>
      <c r="O24" s="248"/>
    </row>
    <row r="25" spans="1:15" s="247" customFormat="1" ht="18" customHeight="1">
      <c r="A25" s="780"/>
      <c r="B25" s="780"/>
      <c r="C25" s="757" t="s">
        <v>352</v>
      </c>
      <c r="D25" s="765" t="s">
        <v>452</v>
      </c>
      <c r="E25" s="765"/>
      <c r="F25" s="765"/>
      <c r="G25" s="765"/>
      <c r="H25" s="765"/>
      <c r="I25" s="765"/>
      <c r="J25" s="847" t="s">
        <v>351</v>
      </c>
      <c r="K25" s="828" t="s">
        <v>454</v>
      </c>
      <c r="L25" s="829"/>
      <c r="M25" s="829"/>
      <c r="N25" s="830"/>
      <c r="O25" s="248"/>
    </row>
    <row r="26" spans="1:15" s="247" customFormat="1" ht="18" customHeight="1">
      <c r="A26" s="780"/>
      <c r="B26" s="780"/>
      <c r="C26" s="757"/>
      <c r="D26" s="765"/>
      <c r="E26" s="765"/>
      <c r="F26" s="765"/>
      <c r="G26" s="765"/>
      <c r="H26" s="765"/>
      <c r="I26" s="765"/>
      <c r="J26" s="827"/>
      <c r="K26" s="834"/>
      <c r="L26" s="835"/>
      <c r="M26" s="835"/>
      <c r="N26" s="836"/>
      <c r="O26" s="248"/>
    </row>
    <row r="27" spans="1:15" s="247" customFormat="1" ht="18" customHeight="1">
      <c r="A27" s="780"/>
      <c r="B27" s="780"/>
      <c r="C27" s="799" t="s">
        <v>350</v>
      </c>
      <c r="D27" s="264" t="s">
        <v>349</v>
      </c>
      <c r="E27" s="779" t="s">
        <v>348</v>
      </c>
      <c r="F27" s="755"/>
      <c r="G27" s="755"/>
      <c r="H27" s="755"/>
      <c r="I27" s="755"/>
      <c r="J27" s="755"/>
      <c r="K27" s="779" t="s">
        <v>347</v>
      </c>
      <c r="L27" s="755"/>
      <c r="M27" s="755"/>
      <c r="N27" s="755"/>
      <c r="O27" s="248"/>
    </row>
    <row r="28" spans="1:15" s="247" customFormat="1" ht="18" customHeight="1">
      <c r="A28" s="780"/>
      <c r="B28" s="780"/>
      <c r="C28" s="843"/>
      <c r="D28" s="345" t="s">
        <v>456</v>
      </c>
      <c r="E28" s="807" t="s">
        <v>459</v>
      </c>
      <c r="F28" s="805"/>
      <c r="G28" s="805"/>
      <c r="H28" s="805"/>
      <c r="I28" s="805"/>
      <c r="J28" s="806"/>
      <c r="K28" s="772" t="s">
        <v>461</v>
      </c>
      <c r="L28" s="773"/>
      <c r="M28" s="773"/>
      <c r="N28" s="773"/>
      <c r="O28" s="248"/>
    </row>
    <row r="29" spans="1:15" s="247" customFormat="1" ht="18" customHeight="1">
      <c r="A29" s="780"/>
      <c r="B29" s="780"/>
      <c r="C29" s="843"/>
      <c r="D29" s="346" t="s">
        <v>457</v>
      </c>
      <c r="E29" s="758" t="s">
        <v>460</v>
      </c>
      <c r="F29" s="759"/>
      <c r="G29" s="759"/>
      <c r="H29" s="759"/>
      <c r="I29" s="759"/>
      <c r="J29" s="760"/>
      <c r="K29" s="774" t="s">
        <v>462</v>
      </c>
      <c r="L29" s="775"/>
      <c r="M29" s="775"/>
      <c r="N29" s="775"/>
      <c r="O29" s="248"/>
    </row>
    <row r="30" spans="1:15" s="247" customFormat="1" ht="18" customHeight="1">
      <c r="A30" s="780"/>
      <c r="B30" s="780"/>
      <c r="C30" s="843"/>
      <c r="D30" s="346" t="s">
        <v>458</v>
      </c>
      <c r="E30" s="758" t="s">
        <v>460</v>
      </c>
      <c r="F30" s="759"/>
      <c r="G30" s="759"/>
      <c r="H30" s="759"/>
      <c r="I30" s="759"/>
      <c r="J30" s="760"/>
      <c r="K30" s="774" t="s">
        <v>463</v>
      </c>
      <c r="L30" s="775"/>
      <c r="M30" s="775"/>
      <c r="N30" s="775"/>
      <c r="O30" s="248"/>
    </row>
    <row r="31" spans="1:15" s="247" customFormat="1" ht="18" customHeight="1">
      <c r="A31" s="780"/>
      <c r="B31" s="780"/>
      <c r="C31" s="844"/>
      <c r="D31" s="347"/>
      <c r="E31" s="778"/>
      <c r="F31" s="749"/>
      <c r="G31" s="749"/>
      <c r="H31" s="749"/>
      <c r="I31" s="749"/>
      <c r="J31" s="750"/>
      <c r="K31" s="776"/>
      <c r="L31" s="777"/>
      <c r="M31" s="777"/>
      <c r="N31" s="777"/>
      <c r="O31" s="248"/>
    </row>
    <row r="32" spans="1:15" s="247" customFormat="1" ht="18" customHeight="1">
      <c r="A32" s="864" t="s">
        <v>346</v>
      </c>
      <c r="B32" s="865"/>
      <c r="C32" s="265" t="s">
        <v>345</v>
      </c>
      <c r="D32" s="761" t="s">
        <v>344</v>
      </c>
      <c r="E32" s="762"/>
      <c r="F32" s="264" t="s">
        <v>343</v>
      </c>
      <c r="G32" s="263" t="s">
        <v>342</v>
      </c>
      <c r="H32" s="761" t="s">
        <v>341</v>
      </c>
      <c r="I32" s="888"/>
      <c r="J32" s="888"/>
      <c r="K32" s="888"/>
      <c r="L32" s="888"/>
      <c r="M32" s="888"/>
      <c r="N32" s="889"/>
      <c r="O32" s="248"/>
    </row>
    <row r="33" spans="1:18" s="247" customFormat="1" ht="18" customHeight="1">
      <c r="A33" s="866"/>
      <c r="B33" s="867"/>
      <c r="C33" s="348" t="s">
        <v>455</v>
      </c>
      <c r="D33" s="763" t="s">
        <v>466</v>
      </c>
      <c r="E33" s="764"/>
      <c r="F33" s="349">
        <v>39</v>
      </c>
      <c r="G33" s="350" t="s">
        <v>467</v>
      </c>
      <c r="H33" s="890" t="s">
        <v>470</v>
      </c>
      <c r="I33" s="891"/>
      <c r="J33" s="891"/>
      <c r="K33" s="891"/>
      <c r="L33" s="891"/>
      <c r="M33" s="891"/>
      <c r="N33" s="892"/>
      <c r="O33" s="262"/>
      <c r="P33" s="262"/>
      <c r="Q33" s="262"/>
      <c r="R33" s="262"/>
    </row>
    <row r="34" spans="1:18" s="247" customFormat="1" ht="18" customHeight="1">
      <c r="A34" s="866"/>
      <c r="B34" s="867"/>
      <c r="C34" s="351" t="s">
        <v>464</v>
      </c>
      <c r="D34" s="837" t="s">
        <v>468</v>
      </c>
      <c r="E34" s="838"/>
      <c r="F34" s="352">
        <v>32</v>
      </c>
      <c r="G34" s="353" t="s">
        <v>467</v>
      </c>
      <c r="H34" s="893" t="s">
        <v>471</v>
      </c>
      <c r="I34" s="894"/>
      <c r="J34" s="894"/>
      <c r="K34" s="894"/>
      <c r="L34" s="894"/>
      <c r="M34" s="894"/>
      <c r="N34" s="895"/>
      <c r="O34" s="262"/>
      <c r="P34" s="262"/>
      <c r="Q34" s="262"/>
      <c r="R34" s="262"/>
    </row>
    <row r="35" spans="1:18" s="247" customFormat="1" ht="18" customHeight="1">
      <c r="A35" s="866"/>
      <c r="B35" s="867"/>
      <c r="C35" s="354" t="s">
        <v>465</v>
      </c>
      <c r="D35" s="839" t="s">
        <v>469</v>
      </c>
      <c r="E35" s="840"/>
      <c r="F35" s="355">
        <v>55</v>
      </c>
      <c r="G35" s="356"/>
      <c r="H35" s="778" t="s">
        <v>472</v>
      </c>
      <c r="I35" s="841"/>
      <c r="J35" s="841"/>
      <c r="K35" s="841"/>
      <c r="L35" s="841"/>
      <c r="M35" s="841"/>
      <c r="N35" s="842"/>
      <c r="O35" s="262"/>
      <c r="P35" s="262"/>
      <c r="Q35" s="262"/>
      <c r="R35" s="262"/>
    </row>
    <row r="36" spans="1:18" s="247" customFormat="1" ht="18" customHeight="1">
      <c r="A36" s="780" t="s">
        <v>340</v>
      </c>
      <c r="B36" s="780"/>
      <c r="C36" s="823"/>
      <c r="D36" s="824"/>
      <c r="E36" s="357"/>
      <c r="F36" s="325" t="s">
        <v>338</v>
      </c>
      <c r="G36" s="360"/>
      <c r="H36" s="861" t="s">
        <v>339</v>
      </c>
      <c r="I36" s="804" t="s">
        <v>478</v>
      </c>
      <c r="J36" s="878"/>
      <c r="K36" s="878"/>
      <c r="L36" s="878"/>
      <c r="M36" s="878"/>
      <c r="N36" s="879"/>
      <c r="P36" s="248"/>
    </row>
    <row r="37" spans="1:18" s="247" customFormat="1" ht="18" customHeight="1">
      <c r="A37" s="780"/>
      <c r="B37" s="780"/>
      <c r="C37" s="880"/>
      <c r="D37" s="881"/>
      <c r="E37" s="358"/>
      <c r="F37" s="324" t="s">
        <v>338</v>
      </c>
      <c r="G37" s="361"/>
      <c r="H37" s="862"/>
      <c r="I37" s="758" t="s">
        <v>479</v>
      </c>
      <c r="J37" s="882"/>
      <c r="K37" s="882"/>
      <c r="L37" s="882"/>
      <c r="M37" s="882"/>
      <c r="N37" s="883"/>
      <c r="P37" s="248"/>
    </row>
    <row r="38" spans="1:18" s="247" customFormat="1" ht="18" customHeight="1">
      <c r="A38" s="780"/>
      <c r="B38" s="780"/>
      <c r="C38" s="880"/>
      <c r="D38" s="884"/>
      <c r="E38" s="358"/>
      <c r="F38" s="324" t="s">
        <v>338</v>
      </c>
      <c r="G38" s="361"/>
      <c r="H38" s="862"/>
      <c r="I38" s="758"/>
      <c r="J38" s="882"/>
      <c r="K38" s="882"/>
      <c r="L38" s="882"/>
      <c r="M38" s="882"/>
      <c r="N38" s="883"/>
      <c r="P38" s="248"/>
    </row>
    <row r="39" spans="1:18" s="247" customFormat="1" ht="18" customHeight="1">
      <c r="A39" s="780"/>
      <c r="B39" s="780"/>
      <c r="C39" s="885"/>
      <c r="D39" s="886"/>
      <c r="E39" s="359"/>
      <c r="F39" s="323" t="s">
        <v>338</v>
      </c>
      <c r="G39" s="362"/>
      <c r="H39" s="863"/>
      <c r="I39" s="839"/>
      <c r="J39" s="887"/>
      <c r="K39" s="887"/>
      <c r="L39" s="887"/>
      <c r="M39" s="887"/>
      <c r="N39" s="840"/>
      <c r="P39" s="248"/>
    </row>
    <row r="40" spans="1:18" s="249" customFormat="1" ht="18" customHeight="1"/>
    <row r="41" spans="1:18" s="249" customFormat="1" ht="18" customHeight="1">
      <c r="A41" s="250" t="s">
        <v>337</v>
      </c>
    </row>
    <row r="42" spans="1:18" s="258" customFormat="1" ht="18" customHeight="1">
      <c r="A42" s="756" t="s">
        <v>336</v>
      </c>
      <c r="B42" s="757"/>
      <c r="C42" s="757"/>
      <c r="D42" s="261" t="s">
        <v>335</v>
      </c>
      <c r="E42" s="260" t="s">
        <v>334</v>
      </c>
      <c r="F42" s="779" t="s">
        <v>333</v>
      </c>
      <c r="G42" s="797"/>
      <c r="H42" s="755" t="s">
        <v>332</v>
      </c>
      <c r="I42" s="755"/>
      <c r="J42" s="755"/>
      <c r="K42" s="755"/>
      <c r="L42" s="755"/>
      <c r="M42" s="755"/>
      <c r="N42" s="755"/>
      <c r="P42" s="259"/>
    </row>
    <row r="43" spans="1:18" s="247" customFormat="1" ht="18" customHeight="1">
      <c r="A43" s="791" t="s">
        <v>331</v>
      </c>
      <c r="B43" s="792"/>
      <c r="C43" s="345" t="s">
        <v>473</v>
      </c>
      <c r="D43" s="363">
        <v>39280</v>
      </c>
      <c r="E43" s="364">
        <v>11793</v>
      </c>
      <c r="F43" s="808">
        <v>865</v>
      </c>
      <c r="G43" s="809"/>
      <c r="H43" s="814"/>
      <c r="I43" s="815"/>
      <c r="J43" s="815"/>
      <c r="K43" s="815"/>
      <c r="L43" s="815"/>
      <c r="M43" s="815"/>
      <c r="N43" s="816"/>
      <c r="P43" s="248"/>
    </row>
    <row r="44" spans="1:18" s="247" customFormat="1" ht="18" customHeight="1">
      <c r="A44" s="793" t="s">
        <v>330</v>
      </c>
      <c r="B44" s="794"/>
      <c r="C44" s="365" t="s">
        <v>474</v>
      </c>
      <c r="D44" s="366">
        <v>38000</v>
      </c>
      <c r="E44" s="367">
        <v>11100</v>
      </c>
      <c r="F44" s="810">
        <v>319</v>
      </c>
      <c r="G44" s="811"/>
      <c r="H44" s="817"/>
      <c r="I44" s="818"/>
      <c r="J44" s="818"/>
      <c r="K44" s="818"/>
      <c r="L44" s="818"/>
      <c r="M44" s="818"/>
      <c r="N44" s="819"/>
      <c r="P44" s="248"/>
    </row>
    <row r="45" spans="1:18" s="247" customFormat="1" ht="18" customHeight="1">
      <c r="A45" s="795" t="s">
        <v>329</v>
      </c>
      <c r="B45" s="796"/>
      <c r="C45" s="347" t="s">
        <v>475</v>
      </c>
      <c r="D45" s="368">
        <v>37000</v>
      </c>
      <c r="E45" s="369">
        <v>10200</v>
      </c>
      <c r="F45" s="812" t="s">
        <v>476</v>
      </c>
      <c r="G45" s="813"/>
      <c r="H45" s="820"/>
      <c r="I45" s="821"/>
      <c r="J45" s="821"/>
      <c r="K45" s="821"/>
      <c r="L45" s="821"/>
      <c r="M45" s="821"/>
      <c r="N45" s="822"/>
      <c r="P45" s="248"/>
    </row>
    <row r="46" spans="1:18" s="247" customFormat="1" ht="18" customHeight="1">
      <c r="A46" s="256"/>
      <c r="B46" s="257"/>
      <c r="C46" s="256"/>
      <c r="D46" s="255"/>
      <c r="E46" s="254"/>
      <c r="F46" s="254"/>
      <c r="G46" s="253"/>
      <c r="H46" s="252"/>
      <c r="I46" s="251"/>
      <c r="J46" s="251"/>
      <c r="K46" s="251"/>
      <c r="L46" s="251"/>
      <c r="M46" s="251"/>
      <c r="N46" s="251"/>
      <c r="P46" s="248"/>
    </row>
    <row r="47" spans="1:18" s="249" customFormat="1" ht="18" customHeight="1">
      <c r="A47" s="250" t="s">
        <v>328</v>
      </c>
    </row>
    <row r="48" spans="1:18" s="247" customFormat="1" ht="18" customHeight="1">
      <c r="A48" s="828" t="s">
        <v>477</v>
      </c>
      <c r="B48" s="868"/>
      <c r="C48" s="868"/>
      <c r="D48" s="868"/>
      <c r="E48" s="868"/>
      <c r="F48" s="868"/>
      <c r="G48" s="868"/>
      <c r="H48" s="868"/>
      <c r="I48" s="868"/>
      <c r="J48" s="868"/>
      <c r="K48" s="868"/>
      <c r="L48" s="868"/>
      <c r="M48" s="868"/>
      <c r="N48" s="869"/>
      <c r="P48" s="248"/>
    </row>
    <row r="49" spans="1:16" s="247" customFormat="1" ht="18" customHeight="1">
      <c r="A49" s="870"/>
      <c r="B49" s="871"/>
      <c r="C49" s="871"/>
      <c r="D49" s="871"/>
      <c r="E49" s="871"/>
      <c r="F49" s="871"/>
      <c r="G49" s="871"/>
      <c r="H49" s="871"/>
      <c r="I49" s="871"/>
      <c r="J49" s="871"/>
      <c r="K49" s="871"/>
      <c r="L49" s="871"/>
      <c r="M49" s="871"/>
      <c r="N49" s="872"/>
      <c r="P49" s="248"/>
    </row>
    <row r="50" spans="1:16" s="247" customFormat="1" ht="18" customHeight="1">
      <c r="A50" s="873"/>
      <c r="B50" s="874"/>
      <c r="C50" s="874"/>
      <c r="D50" s="874"/>
      <c r="E50" s="874"/>
      <c r="F50" s="874"/>
      <c r="G50" s="874"/>
      <c r="H50" s="874"/>
      <c r="I50" s="874"/>
      <c r="J50" s="874"/>
      <c r="K50" s="874"/>
      <c r="L50" s="874"/>
      <c r="M50" s="874"/>
      <c r="N50" s="875"/>
      <c r="P50" s="248"/>
    </row>
    <row r="51" spans="1:16" s="246" customFormat="1" ht="18" customHeight="1"/>
    <row r="52" spans="1:16" s="246" customFormat="1" ht="18" customHeight="1"/>
    <row r="53" spans="1:16" ht="23.1" customHeight="1"/>
    <row r="54" spans="1:16" ht="23.1" customHeight="1"/>
    <row r="55" spans="1:16" ht="23.1" customHeight="1"/>
    <row r="56" spans="1:16" ht="23.1" customHeight="1"/>
    <row r="57" spans="1:16" ht="23.1" customHeight="1"/>
    <row r="58" spans="1:16" ht="23.1" customHeight="1"/>
    <row r="59" spans="1:16" ht="23.1" customHeight="1"/>
    <row r="60" spans="1:16" ht="23.1" customHeight="1"/>
    <row r="61" spans="1:16" ht="23.1" customHeight="1"/>
    <row r="62" spans="1:16" ht="23.1" customHeight="1"/>
    <row r="63" spans="1:16" ht="23.1" customHeight="1"/>
    <row r="64" spans="1:16" ht="23.1" customHeight="1"/>
    <row r="65" ht="23.1" customHeight="1"/>
    <row r="66" ht="23.1" customHeight="1"/>
  </sheetData>
  <sheetProtection selectLockedCells="1"/>
  <mergeCells count="84">
    <mergeCell ref="H36:H39"/>
    <mergeCell ref="A32:B35"/>
    <mergeCell ref="A48:N50"/>
    <mergeCell ref="C9:C10"/>
    <mergeCell ref="D9:E10"/>
    <mergeCell ref="I36:N36"/>
    <mergeCell ref="C37:D37"/>
    <mergeCell ref="I37:N37"/>
    <mergeCell ref="C38:D38"/>
    <mergeCell ref="I38:N38"/>
    <mergeCell ref="C39:D39"/>
    <mergeCell ref="I39:N39"/>
    <mergeCell ref="H32:N32"/>
    <mergeCell ref="H33:N33"/>
    <mergeCell ref="H34:N34"/>
    <mergeCell ref="A36:B39"/>
    <mergeCell ref="F8:G8"/>
    <mergeCell ref="F9:G10"/>
    <mergeCell ref="H8:I8"/>
    <mergeCell ref="H9:N10"/>
    <mergeCell ref="K20:N20"/>
    <mergeCell ref="D11:I16"/>
    <mergeCell ref="K11:L11"/>
    <mergeCell ref="K8:M8"/>
    <mergeCell ref="D8:E8"/>
    <mergeCell ref="C36:D36"/>
    <mergeCell ref="J22:J24"/>
    <mergeCell ref="K22:N24"/>
    <mergeCell ref="D34:E34"/>
    <mergeCell ref="D35:E35"/>
    <mergeCell ref="H35:N35"/>
    <mergeCell ref="E29:J29"/>
    <mergeCell ref="E30:J30"/>
    <mergeCell ref="C27:C31"/>
    <mergeCell ref="C17:C22"/>
    <mergeCell ref="C25:C26"/>
    <mergeCell ref="D17:I22"/>
    <mergeCell ref="C23:C24"/>
    <mergeCell ref="K27:N27"/>
    <mergeCell ref="J25:J26"/>
    <mergeCell ref="K25:N26"/>
    <mergeCell ref="A43:B43"/>
    <mergeCell ref="A44:B44"/>
    <mergeCell ref="A45:B45"/>
    <mergeCell ref="F42:G42"/>
    <mergeCell ref="O9:O10"/>
    <mergeCell ref="J15:J16"/>
    <mergeCell ref="J17:J21"/>
    <mergeCell ref="K17:N17"/>
    <mergeCell ref="E28:J28"/>
    <mergeCell ref="K18:N18"/>
    <mergeCell ref="F43:G43"/>
    <mergeCell ref="F44:G44"/>
    <mergeCell ref="F45:G45"/>
    <mergeCell ref="H43:N43"/>
    <mergeCell ref="H44:N44"/>
    <mergeCell ref="H45:N45"/>
    <mergeCell ref="A2:N3"/>
    <mergeCell ref="A5:C5"/>
    <mergeCell ref="E5:F5"/>
    <mergeCell ref="G5:I5"/>
    <mergeCell ref="K5:N5"/>
    <mergeCell ref="H42:N42"/>
    <mergeCell ref="A42:C42"/>
    <mergeCell ref="K19:N19"/>
    <mergeCell ref="D32:E32"/>
    <mergeCell ref="D33:E33"/>
    <mergeCell ref="D25:I26"/>
    <mergeCell ref="D23:I24"/>
    <mergeCell ref="K28:N28"/>
    <mergeCell ref="K29:N29"/>
    <mergeCell ref="K30:N30"/>
    <mergeCell ref="K31:N31"/>
    <mergeCell ref="E31:J31"/>
    <mergeCell ref="E27:J27"/>
    <mergeCell ref="A7:B31"/>
    <mergeCell ref="D7:I7"/>
    <mergeCell ref="K7:M7"/>
    <mergeCell ref="C11:C16"/>
    <mergeCell ref="K15:N16"/>
    <mergeCell ref="M11:N11"/>
    <mergeCell ref="K21:N21"/>
    <mergeCell ref="K13:M13"/>
    <mergeCell ref="K14:M14"/>
  </mergeCells>
  <phoneticPr fontId="2"/>
  <printOptions horizontalCentered="1"/>
  <pageMargins left="0.23622047244094491" right="0.23622047244094491" top="0.74803149606299213" bottom="0.74803149606299213" header="0.31496062992125984" footer="0.31496062992125984"/>
  <pageSetup paperSize="9" scale="86" fitToHeight="2"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opLeftCell="A7" zoomScale="80" zoomScaleNormal="80" workbookViewId="0">
      <selection activeCell="O39" sqref="O39"/>
    </sheetView>
  </sheetViews>
  <sheetFormatPr defaultColWidth="9" defaultRowHeight="18" customHeight="1"/>
  <cols>
    <col min="1" max="1" width="5.75" style="1" customWidth="1"/>
    <col min="2" max="2" width="21.625" style="11" customWidth="1"/>
    <col min="3" max="3" width="11.125" style="11" customWidth="1"/>
    <col min="4" max="4" width="7.125" style="1" customWidth="1"/>
    <col min="5" max="5" width="11.125" style="11" customWidth="1"/>
    <col min="6" max="6" width="7.125" style="1" customWidth="1"/>
    <col min="7" max="7" width="11.125" style="11" customWidth="1"/>
    <col min="8" max="8" width="7.125" style="1" customWidth="1"/>
    <col min="9" max="9" width="11.125" style="11" customWidth="1"/>
    <col min="10" max="10" width="7.125" style="1" customWidth="1"/>
    <col min="11" max="11" width="0" style="1" hidden="1" customWidth="1"/>
    <col min="12" max="12" width="5.625" style="1" hidden="1" customWidth="1"/>
    <col min="13" max="13" width="9.25" style="1" bestFit="1" customWidth="1"/>
    <col min="14" max="14" width="10" style="1" bestFit="1" customWidth="1"/>
    <col min="15" max="16384" width="9" style="1"/>
  </cols>
  <sheetData>
    <row r="1" spans="1:14" ht="22.5" customHeight="1">
      <c r="A1" s="234" t="s">
        <v>303</v>
      </c>
    </row>
    <row r="2" spans="1:14" ht="18" customHeight="1" thickBot="1">
      <c r="A2" s="9"/>
      <c r="D2" s="1" t="s">
        <v>305</v>
      </c>
      <c r="I2" s="1153" t="s">
        <v>216</v>
      </c>
      <c r="J2" s="1154"/>
    </row>
    <row r="3" spans="1:14" ht="18" customHeight="1">
      <c r="C3" s="1106" t="s">
        <v>5</v>
      </c>
      <c r="D3" s="1176"/>
      <c r="E3" s="1177" t="s">
        <v>6</v>
      </c>
      <c r="F3" s="1178"/>
      <c r="G3" s="1200" t="s">
        <v>7</v>
      </c>
      <c r="H3" s="1201"/>
      <c r="I3" s="1202" t="s">
        <v>8</v>
      </c>
      <c r="J3" s="1203"/>
      <c r="K3" s="1199" t="s">
        <v>9</v>
      </c>
      <c r="L3" s="1022"/>
    </row>
    <row r="4" spans="1:14" ht="18" customHeight="1">
      <c r="C4" s="1195" t="str">
        <f>IF(⑤決算書入力シート!G5="","",⑤決算書入力シート!G5)</f>
        <v>H3期</v>
      </c>
      <c r="D4" s="1196"/>
      <c r="E4" s="1160" t="s">
        <v>578</v>
      </c>
      <c r="F4" s="1031"/>
      <c r="G4" s="1161" t="s">
        <v>579</v>
      </c>
      <c r="H4" s="1162"/>
      <c r="I4" s="1163" t="s">
        <v>580</v>
      </c>
      <c r="J4" s="1164"/>
      <c r="K4" s="1192" t="s">
        <v>19</v>
      </c>
      <c r="L4" s="1193"/>
    </row>
    <row r="5" spans="1:14" ht="18" customHeight="1" thickBot="1">
      <c r="A5" s="1194" t="s">
        <v>0</v>
      </c>
      <c r="B5" s="1048"/>
      <c r="C5" s="487">
        <f>⑤決算書入力シート!G7</f>
        <v>37000000</v>
      </c>
      <c r="D5" s="222">
        <f>IF(ISERROR(C5/C$5),"",(C5/C$5))</f>
        <v>1</v>
      </c>
      <c r="E5" s="655">
        <v>38000000</v>
      </c>
      <c r="F5" s="613">
        <f>IF(ISERROR(E5/E$5),"",(E5/E$5))</f>
        <v>1</v>
      </c>
      <c r="G5" s="513">
        <v>40000000</v>
      </c>
      <c r="H5" s="614">
        <f>IF(ISERROR(G5/G$5),"",(G5/G$5))</f>
        <v>1</v>
      </c>
      <c r="I5" s="645">
        <f>⑧目標売上・利益の検証シート!N8</f>
        <v>42920000</v>
      </c>
      <c r="J5" s="190">
        <f>IF(ISERROR(I5/I$5),"",(I5/I$5))</f>
        <v>1</v>
      </c>
      <c r="K5" s="183">
        <v>10000</v>
      </c>
      <c r="L5" s="12">
        <f>K5/K$5</f>
        <v>1</v>
      </c>
    </row>
    <row r="6" spans="1:14" ht="18" customHeight="1" thickBot="1">
      <c r="A6" s="1197" t="s">
        <v>10</v>
      </c>
      <c r="B6" s="1048"/>
      <c r="C6" s="487">
        <f>⑤決算書入力シート!G8</f>
        <v>26800000</v>
      </c>
      <c r="D6" s="222">
        <f t="shared" ref="D6:D21" si="0">IF(ISERROR(C6/C$5),"",(C6/C$5))</f>
        <v>0.72432432432432436</v>
      </c>
      <c r="E6" s="633">
        <f>E5*F6</f>
        <v>26980000</v>
      </c>
      <c r="F6" s="511">
        <v>0.71</v>
      </c>
      <c r="G6" s="641">
        <f>G5*H6</f>
        <v>27599999.999999996</v>
      </c>
      <c r="H6" s="511">
        <v>0.69</v>
      </c>
      <c r="I6" s="645">
        <f>⑧目標売上・利益の検証シート!N10</f>
        <v>28942000</v>
      </c>
      <c r="J6" s="190">
        <f t="shared" ref="J6:J21" si="1">IF(ISERROR(I6/I$5),"",(I6/I$5))</f>
        <v>0.67432432432432432</v>
      </c>
      <c r="K6" s="184">
        <f>K5*L6</f>
        <v>6700</v>
      </c>
      <c r="L6" s="27">
        <v>0.67</v>
      </c>
    </row>
    <row r="7" spans="1:14" ht="18" customHeight="1">
      <c r="A7" s="1036" t="s">
        <v>191</v>
      </c>
      <c r="B7" s="1167"/>
      <c r="C7" s="487">
        <f>C5-C6</f>
        <v>10200000</v>
      </c>
      <c r="D7" s="222">
        <f t="shared" si="0"/>
        <v>0.27567567567567569</v>
      </c>
      <c r="E7" s="634">
        <f>E5-E6</f>
        <v>11020000</v>
      </c>
      <c r="F7" s="156">
        <f t="shared" ref="F7:F21" si="2">IF(ISERROR(E7/E$5),"",(E7/E$5))</f>
        <v>0.28999999999999998</v>
      </c>
      <c r="G7" s="487">
        <f>G5-G6</f>
        <v>12400000.000000004</v>
      </c>
      <c r="H7" s="182">
        <f t="shared" ref="H7:H21" si="3">IF(ISERROR(G7/G$5),"",(G7/G$5))</f>
        <v>0.31000000000000011</v>
      </c>
      <c r="I7" s="645">
        <f>IF(ISERROR(I5-I6),"",(I5-I6))</f>
        <v>13978000</v>
      </c>
      <c r="J7" s="190">
        <f t="shared" si="1"/>
        <v>0.32567567567567568</v>
      </c>
      <c r="K7" s="184">
        <f>K5-K6</f>
        <v>3300</v>
      </c>
      <c r="L7" s="12">
        <f t="shared" ref="L7:L21" si="4">K7/K$5</f>
        <v>0.33</v>
      </c>
    </row>
    <row r="8" spans="1:14" ht="18" customHeight="1">
      <c r="A8" s="1168" t="s">
        <v>145</v>
      </c>
      <c r="B8" s="1048"/>
      <c r="C8" s="487">
        <f>⑤決算書入力シート!G10</f>
        <v>11149711</v>
      </c>
      <c r="D8" s="222">
        <f t="shared" si="0"/>
        <v>0.30134354054054052</v>
      </c>
      <c r="E8" s="634">
        <f>SUM(E9:E13)</f>
        <v>11623000</v>
      </c>
      <c r="F8" s="12">
        <f t="shared" si="2"/>
        <v>0.30586842105263157</v>
      </c>
      <c r="G8" s="487">
        <f>SUM(G9:G13)</f>
        <v>12123000</v>
      </c>
      <c r="H8" s="166">
        <f t="shared" si="3"/>
        <v>0.30307499999999998</v>
      </c>
      <c r="I8" s="645">
        <f>⑧目標売上・利益の検証シート!N12</f>
        <v>12149711</v>
      </c>
      <c r="J8" s="190">
        <f t="shared" si="1"/>
        <v>0.28307807548928238</v>
      </c>
      <c r="K8" s="183">
        <v>2500</v>
      </c>
      <c r="L8" s="12">
        <f t="shared" si="4"/>
        <v>0.25</v>
      </c>
      <c r="M8" s="162" t="str">
        <f>IF(I8=N8,"","不一致")</f>
        <v/>
      </c>
      <c r="N8" s="320">
        <f>SUM(I9:I13)</f>
        <v>12149711</v>
      </c>
    </row>
    <row r="9" spans="1:14" ht="21" customHeight="1">
      <c r="A9" s="152"/>
      <c r="B9" s="150" t="s">
        <v>185</v>
      </c>
      <c r="C9" s="615">
        <f>⑤決算書入力シート!G11+⑤決算書入力シート!G12</f>
        <v>7173000</v>
      </c>
      <c r="D9" s="223">
        <f t="shared" si="0"/>
        <v>0.19386486486486487</v>
      </c>
      <c r="E9" s="656">
        <v>7173000</v>
      </c>
      <c r="F9" s="13">
        <f t="shared" si="2"/>
        <v>0.18876315789473685</v>
      </c>
      <c r="G9" s="514">
        <v>7173000</v>
      </c>
      <c r="H9" s="179">
        <f t="shared" si="3"/>
        <v>0.17932500000000001</v>
      </c>
      <c r="I9" s="660">
        <v>7173000</v>
      </c>
      <c r="J9" s="191">
        <f t="shared" si="1"/>
        <v>0.16712488350419386</v>
      </c>
      <c r="K9" s="185">
        <v>1500</v>
      </c>
      <c r="L9" s="13">
        <f t="shared" si="4"/>
        <v>0.15</v>
      </c>
    </row>
    <row r="10" spans="1:14" ht="18" customHeight="1">
      <c r="A10" s="152"/>
      <c r="B10" s="14" t="s">
        <v>186</v>
      </c>
      <c r="C10" s="616">
        <f>⑤決算書入力シート!G13</f>
        <v>1526711</v>
      </c>
      <c r="D10" s="224">
        <f t="shared" si="0"/>
        <v>4.1262459459459458E-2</v>
      </c>
      <c r="E10" s="657">
        <v>1500000</v>
      </c>
      <c r="F10" s="15">
        <f t="shared" si="2"/>
        <v>3.9473684210526314E-2</v>
      </c>
      <c r="G10" s="515">
        <v>1500000</v>
      </c>
      <c r="H10" s="180">
        <f t="shared" si="3"/>
        <v>3.7499999999999999E-2</v>
      </c>
      <c r="I10" s="661">
        <v>1500000</v>
      </c>
      <c r="J10" s="192">
        <f t="shared" si="1"/>
        <v>3.494874184529357E-2</v>
      </c>
      <c r="K10" s="186">
        <v>500</v>
      </c>
      <c r="L10" s="15">
        <f t="shared" si="4"/>
        <v>0.05</v>
      </c>
    </row>
    <row r="11" spans="1:14" ht="18" customHeight="1">
      <c r="A11" s="152"/>
      <c r="B11" s="29" t="s">
        <v>29</v>
      </c>
      <c r="C11" s="617">
        <f>⑤決算書入力シート!G14</f>
        <v>0</v>
      </c>
      <c r="D11" s="224">
        <f t="shared" si="0"/>
        <v>0</v>
      </c>
      <c r="E11" s="658">
        <v>0</v>
      </c>
      <c r="F11" s="15">
        <f t="shared" si="2"/>
        <v>0</v>
      </c>
      <c r="G11" s="520">
        <v>0</v>
      </c>
      <c r="H11" s="180">
        <f t="shared" si="3"/>
        <v>0</v>
      </c>
      <c r="I11" s="662">
        <v>0</v>
      </c>
      <c r="J11" s="192">
        <f t="shared" si="1"/>
        <v>0</v>
      </c>
      <c r="K11" s="187"/>
      <c r="L11" s="30"/>
    </row>
    <row r="12" spans="1:14" ht="18" customHeight="1">
      <c r="A12" s="152"/>
      <c r="B12" s="29" t="s">
        <v>187</v>
      </c>
      <c r="C12" s="617">
        <f>⑤決算書入力シート!G15</f>
        <v>1200000</v>
      </c>
      <c r="D12" s="224">
        <f t="shared" si="0"/>
        <v>3.2432432432432434E-2</v>
      </c>
      <c r="E12" s="658">
        <v>1200000</v>
      </c>
      <c r="F12" s="15">
        <f t="shared" si="2"/>
        <v>3.1578947368421054E-2</v>
      </c>
      <c r="G12" s="520">
        <v>1200000</v>
      </c>
      <c r="H12" s="180">
        <f t="shared" si="3"/>
        <v>0.03</v>
      </c>
      <c r="I12" s="662">
        <v>1200000</v>
      </c>
      <c r="J12" s="192">
        <f t="shared" si="1"/>
        <v>2.7958993476234855E-2</v>
      </c>
      <c r="K12" s="187"/>
      <c r="L12" s="30"/>
    </row>
    <row r="13" spans="1:14" ht="18" customHeight="1">
      <c r="A13" s="153"/>
      <c r="B13" s="16" t="s">
        <v>13</v>
      </c>
      <c r="C13" s="618">
        <f>C8-SUM(C9:C12)</f>
        <v>1250000</v>
      </c>
      <c r="D13" s="225">
        <f t="shared" si="0"/>
        <v>3.3783783783783786E-2</v>
      </c>
      <c r="E13" s="659">
        <v>1750000</v>
      </c>
      <c r="F13" s="17">
        <f t="shared" si="2"/>
        <v>4.6052631578947366E-2</v>
      </c>
      <c r="G13" s="516">
        <v>2250000</v>
      </c>
      <c r="H13" s="181">
        <f t="shared" si="3"/>
        <v>5.6250000000000001E-2</v>
      </c>
      <c r="I13" s="663">
        <v>2276711</v>
      </c>
      <c r="J13" s="193">
        <f t="shared" si="1"/>
        <v>5.3045456663560114E-2</v>
      </c>
      <c r="K13" s="188">
        <v>1000</v>
      </c>
      <c r="L13" s="17">
        <f t="shared" si="4"/>
        <v>0.1</v>
      </c>
    </row>
    <row r="14" spans="1:14" ht="18" customHeight="1">
      <c r="A14" s="1036" t="s">
        <v>152</v>
      </c>
      <c r="B14" s="1167"/>
      <c r="C14" s="487">
        <f>C7-C8</f>
        <v>-949711</v>
      </c>
      <c r="D14" s="222">
        <f t="shared" si="0"/>
        <v>-2.5667864864864866E-2</v>
      </c>
      <c r="E14" s="634">
        <f>E7-E8</f>
        <v>-603000</v>
      </c>
      <c r="F14" s="12">
        <f t="shared" si="2"/>
        <v>-1.586842105263158E-2</v>
      </c>
      <c r="G14" s="487">
        <f>G7-G8</f>
        <v>277000.00000000373</v>
      </c>
      <c r="H14" s="166">
        <f t="shared" si="3"/>
        <v>6.9250000000000934E-3</v>
      </c>
      <c r="I14" s="645">
        <f>IF(ISERROR(I7-I8),"",(I7-I8))</f>
        <v>1828289</v>
      </c>
      <c r="J14" s="190">
        <f t="shared" si="1"/>
        <v>4.2597600186393289E-2</v>
      </c>
      <c r="K14" s="184">
        <f>K7-K8</f>
        <v>800</v>
      </c>
      <c r="L14" s="12">
        <f t="shared" si="4"/>
        <v>0.08</v>
      </c>
    </row>
    <row r="15" spans="1:14" ht="18" customHeight="1">
      <c r="A15" s="1169" t="s">
        <v>194</v>
      </c>
      <c r="B15" s="42" t="s">
        <v>193</v>
      </c>
      <c r="C15" s="615">
        <f>⑤決算書入力シート!G18+⑤決算書入力シート!G19</f>
        <v>0</v>
      </c>
      <c r="D15" s="223">
        <f t="shared" si="0"/>
        <v>0</v>
      </c>
      <c r="E15" s="656"/>
      <c r="F15" s="13">
        <f t="shared" si="2"/>
        <v>0</v>
      </c>
      <c r="G15" s="514"/>
      <c r="H15" s="179">
        <f t="shared" si="3"/>
        <v>0</v>
      </c>
      <c r="I15" s="660"/>
      <c r="J15" s="191">
        <f t="shared" si="1"/>
        <v>0</v>
      </c>
      <c r="K15" s="185">
        <v>10</v>
      </c>
      <c r="L15" s="13">
        <f t="shared" si="4"/>
        <v>1E-3</v>
      </c>
    </row>
    <row r="16" spans="1:14" ht="18" customHeight="1">
      <c r="A16" s="1024"/>
      <c r="B16" s="24" t="s">
        <v>11</v>
      </c>
      <c r="C16" s="618">
        <f>⑤決算書入力シート!G20+⑤決算書入力シート!G21+⑤決算書入力シート!G22</f>
        <v>128000</v>
      </c>
      <c r="D16" s="225">
        <f t="shared" si="0"/>
        <v>3.4594594594594594E-3</v>
      </c>
      <c r="E16" s="659">
        <v>130000</v>
      </c>
      <c r="F16" s="17">
        <f t="shared" si="2"/>
        <v>3.4210526315789475E-3</v>
      </c>
      <c r="G16" s="516">
        <v>130000</v>
      </c>
      <c r="H16" s="181">
        <f t="shared" si="3"/>
        <v>3.2499999999999999E-3</v>
      </c>
      <c r="I16" s="663">
        <v>130000</v>
      </c>
      <c r="J16" s="193">
        <f t="shared" si="1"/>
        <v>3.0288909599254427E-3</v>
      </c>
      <c r="K16" s="188">
        <v>20</v>
      </c>
      <c r="L16" s="17">
        <f t="shared" si="4"/>
        <v>2E-3</v>
      </c>
    </row>
    <row r="17" spans="1:12" ht="18" customHeight="1">
      <c r="A17" s="1036" t="s">
        <v>192</v>
      </c>
      <c r="B17" s="1167"/>
      <c r="C17" s="487">
        <f>C14+C15-C16</f>
        <v>-1077711</v>
      </c>
      <c r="D17" s="222">
        <f t="shared" si="0"/>
        <v>-2.9127324324324324E-2</v>
      </c>
      <c r="E17" s="634">
        <f>E14+E15-E16</f>
        <v>-733000</v>
      </c>
      <c r="F17" s="12">
        <f t="shared" si="2"/>
        <v>-1.9289473684210526E-2</v>
      </c>
      <c r="G17" s="487">
        <f>G14+G15-G16</f>
        <v>147000.00000000373</v>
      </c>
      <c r="H17" s="166">
        <f t="shared" si="3"/>
        <v>3.6750000000000931E-3</v>
      </c>
      <c r="I17" s="645">
        <f>IF(ISERROR(I14+I15-I16),"",(I14+I15-I16))</f>
        <v>1698289</v>
      </c>
      <c r="J17" s="190">
        <f t="shared" si="1"/>
        <v>3.9568709226467845E-2</v>
      </c>
      <c r="K17" s="184">
        <f>K14+K15-K16</f>
        <v>790</v>
      </c>
      <c r="L17" s="12">
        <f t="shared" si="4"/>
        <v>7.9000000000000001E-2</v>
      </c>
    </row>
    <row r="18" spans="1:12" ht="18" customHeight="1">
      <c r="A18" s="1169" t="s">
        <v>179</v>
      </c>
      <c r="B18" s="155" t="s">
        <v>197</v>
      </c>
      <c r="C18" s="615">
        <f>⑤決算書入力シート!G24</f>
        <v>0</v>
      </c>
      <c r="D18" s="223">
        <f t="shared" si="0"/>
        <v>0</v>
      </c>
      <c r="E18" s="656"/>
      <c r="F18" s="13">
        <f t="shared" si="2"/>
        <v>0</v>
      </c>
      <c r="G18" s="514"/>
      <c r="H18" s="179">
        <f t="shared" si="3"/>
        <v>0</v>
      </c>
      <c r="I18" s="660"/>
      <c r="J18" s="191">
        <f t="shared" si="1"/>
        <v>0</v>
      </c>
      <c r="K18" s="185">
        <v>0</v>
      </c>
      <c r="L18" s="13">
        <f t="shared" si="4"/>
        <v>0</v>
      </c>
    </row>
    <row r="19" spans="1:12" ht="18" customHeight="1">
      <c r="A19" s="1204"/>
      <c r="B19" s="157" t="s">
        <v>196</v>
      </c>
      <c r="C19" s="618">
        <f>⑤決算書入力シート!G25</f>
        <v>0</v>
      </c>
      <c r="D19" s="225">
        <f t="shared" si="0"/>
        <v>0</v>
      </c>
      <c r="E19" s="659"/>
      <c r="F19" s="17">
        <f t="shared" si="2"/>
        <v>0</v>
      </c>
      <c r="G19" s="516"/>
      <c r="H19" s="181">
        <f t="shared" si="3"/>
        <v>0</v>
      </c>
      <c r="I19" s="663"/>
      <c r="J19" s="193">
        <f t="shared" si="1"/>
        <v>0</v>
      </c>
      <c r="K19" s="189"/>
      <c r="L19" s="154"/>
    </row>
    <row r="20" spans="1:12" ht="18" customHeight="1">
      <c r="A20" s="1170" t="s">
        <v>306</v>
      </c>
      <c r="B20" s="1171"/>
      <c r="C20" s="619">
        <f>⑤決算書入力シート!G27</f>
        <v>50000</v>
      </c>
      <c r="D20" s="226">
        <f t="shared" si="0"/>
        <v>1.3513513513513514E-3</v>
      </c>
      <c r="E20" s="664">
        <v>50000</v>
      </c>
      <c r="F20" s="156">
        <f t="shared" si="2"/>
        <v>1.3157894736842105E-3</v>
      </c>
      <c r="G20" s="665">
        <v>80000</v>
      </c>
      <c r="H20" s="182">
        <f t="shared" si="3"/>
        <v>2E-3</v>
      </c>
      <c r="I20" s="666">
        <v>400000</v>
      </c>
      <c r="J20" s="194">
        <f t="shared" si="1"/>
        <v>9.3196644920782844E-3</v>
      </c>
      <c r="K20" s="188">
        <v>150</v>
      </c>
      <c r="L20" s="17">
        <f t="shared" si="4"/>
        <v>1.4999999999999999E-2</v>
      </c>
    </row>
    <row r="21" spans="1:12" ht="18" customHeight="1" thickBot="1">
      <c r="A21" s="1036" t="s">
        <v>180</v>
      </c>
      <c r="B21" s="1167"/>
      <c r="C21" s="487">
        <f>C17+C18-C19-C20</f>
        <v>-1127711</v>
      </c>
      <c r="D21" s="222">
        <f t="shared" si="0"/>
        <v>-3.0478675675675675E-2</v>
      </c>
      <c r="E21" s="634">
        <f>E17+E18-E19-E20</f>
        <v>-783000</v>
      </c>
      <c r="F21" s="12">
        <f t="shared" si="2"/>
        <v>-2.0605263157894738E-2</v>
      </c>
      <c r="G21" s="487">
        <f>G17+G18-G19-G20</f>
        <v>67000.000000003725</v>
      </c>
      <c r="H21" s="166">
        <f t="shared" si="3"/>
        <v>1.6750000000000931E-3</v>
      </c>
      <c r="I21" s="646">
        <f>I17+I18-I19-I20</f>
        <v>1298289</v>
      </c>
      <c r="J21" s="195">
        <f t="shared" si="1"/>
        <v>3.0249044734389562E-2</v>
      </c>
      <c r="K21" s="184">
        <f>K17-K18-K20</f>
        <v>640</v>
      </c>
      <c r="L21" s="12">
        <f t="shared" si="4"/>
        <v>6.4000000000000001E-2</v>
      </c>
    </row>
    <row r="22" spans="1:12" ht="18" customHeight="1">
      <c r="D22" s="10"/>
    </row>
    <row r="23" spans="1:12" ht="18" customHeight="1">
      <c r="D23" s="10"/>
    </row>
    <row r="24" spans="1:12" ht="22.5" customHeight="1">
      <c r="A24" s="234" t="s">
        <v>304</v>
      </c>
      <c r="D24" s="10"/>
    </row>
    <row r="25" spans="1:12" ht="18" customHeight="1" thickBot="1">
      <c r="A25" s="9"/>
      <c r="D25" s="10" t="s">
        <v>305</v>
      </c>
      <c r="I25" s="1153" t="s">
        <v>216</v>
      </c>
      <c r="J25" s="1154"/>
    </row>
    <row r="26" spans="1:12" ht="18" customHeight="1">
      <c r="C26" s="1106" t="s">
        <v>5</v>
      </c>
      <c r="D26" s="1176"/>
      <c r="E26" s="1177" t="s">
        <v>6</v>
      </c>
      <c r="F26" s="1178"/>
      <c r="G26" s="1200" t="s">
        <v>7</v>
      </c>
      <c r="H26" s="1201"/>
      <c r="I26" s="1202" t="s">
        <v>8</v>
      </c>
      <c r="J26" s="1203"/>
      <c r="K26" s="1199" t="s">
        <v>9</v>
      </c>
      <c r="L26" s="1022"/>
    </row>
    <row r="27" spans="1:12" ht="18" customHeight="1">
      <c r="B27" s="1"/>
      <c r="C27" s="1157" t="str">
        <f>C4</f>
        <v>H3期</v>
      </c>
      <c r="D27" s="1124"/>
      <c r="E27" s="1174" t="str">
        <f>IF(E4="","",E4)</f>
        <v>Ｈ４期</v>
      </c>
      <c r="F27" s="1175"/>
      <c r="G27" s="1157" t="str">
        <f>IF(G4="","",G4)</f>
        <v>Ｈ５期</v>
      </c>
      <c r="H27" s="1124"/>
      <c r="I27" s="1158" t="str">
        <f>IF(I4="","",I4)</f>
        <v>Ｈ６期</v>
      </c>
      <c r="J27" s="1159"/>
      <c r="K27" s="1198" t="str">
        <f>K4</f>
        <v>H○/○期</v>
      </c>
      <c r="L27" s="1175"/>
    </row>
    <row r="28" spans="1:12" ht="18" customHeight="1">
      <c r="A28" s="1170" t="s">
        <v>198</v>
      </c>
      <c r="B28" s="1022"/>
      <c r="C28" s="620">
        <f>C21</f>
        <v>-1127711</v>
      </c>
      <c r="D28" s="163">
        <f>IF(ISERROR(C28/C$5),"",(C28/C$5))</f>
        <v>-3.0478675675675675E-2</v>
      </c>
      <c r="E28" s="635">
        <f t="shared" ref="E28" si="5">E21</f>
        <v>-783000</v>
      </c>
      <c r="F28" s="112">
        <f>IF(ISERROR(E28/E$5),"",(E28/E$5))</f>
        <v>-2.0605263157894738E-2</v>
      </c>
      <c r="G28" s="620">
        <f t="shared" ref="G28" si="6">G21</f>
        <v>67000.000000003725</v>
      </c>
      <c r="H28" s="163">
        <f>IF(ISERROR(G28/G$5),"",(G28/G$5))</f>
        <v>1.6750000000000931E-3</v>
      </c>
      <c r="I28" s="647">
        <f t="shared" ref="I28" si="7">I21</f>
        <v>1298289</v>
      </c>
      <c r="J28" s="203">
        <f>IF(ISERROR(I28/I$5),"",(I28/I$5))</f>
        <v>3.0249044734389562E-2</v>
      </c>
      <c r="K28" s="199"/>
      <c r="L28" s="89"/>
    </row>
    <row r="29" spans="1:12" ht="18" customHeight="1">
      <c r="A29" s="1170" t="s">
        <v>199</v>
      </c>
      <c r="B29" s="1022"/>
      <c r="C29" s="620">
        <f>C10</f>
        <v>1526711</v>
      </c>
      <c r="D29" s="163">
        <f t="shared" ref="D29:D34" si="8">IF(ISERROR(C29/C$5),"",(C29/C$5))</f>
        <v>4.1262459459459458E-2</v>
      </c>
      <c r="E29" s="635">
        <f t="shared" ref="E29" si="9">E10</f>
        <v>1500000</v>
      </c>
      <c r="F29" s="112">
        <f t="shared" ref="F29:F34" si="10">IF(ISERROR(E29/E$5),"",(E29/E$5))</f>
        <v>3.9473684210526314E-2</v>
      </c>
      <c r="G29" s="620">
        <f t="shared" ref="G29" si="11">G10</f>
        <v>1500000</v>
      </c>
      <c r="H29" s="163">
        <f t="shared" ref="H29:H34" si="12">IF(ISERROR(G29/G$5),"",(G29/G$5))</f>
        <v>3.7499999999999999E-2</v>
      </c>
      <c r="I29" s="647">
        <f t="shared" ref="I29" si="13">I10</f>
        <v>1500000</v>
      </c>
      <c r="J29" s="203">
        <f t="shared" ref="J29:J34" si="14">IF(ISERROR(I29/I$5),"",(I29/I$5))</f>
        <v>3.494874184529357E-2</v>
      </c>
      <c r="K29" s="199"/>
      <c r="L29" s="89"/>
    </row>
    <row r="30" spans="1:12" ht="18" customHeight="1">
      <c r="A30" s="1190" t="s">
        <v>187</v>
      </c>
      <c r="B30" s="1191"/>
      <c r="C30" s="621">
        <f>C12</f>
        <v>1200000</v>
      </c>
      <c r="D30" s="163">
        <f t="shared" si="8"/>
        <v>3.2432432432432434E-2</v>
      </c>
      <c r="E30" s="636">
        <f t="shared" ref="E30" si="15">E12</f>
        <v>1200000</v>
      </c>
      <c r="F30" s="112">
        <f t="shared" si="10"/>
        <v>3.1578947368421054E-2</v>
      </c>
      <c r="G30" s="621">
        <f t="shared" ref="G30" si="16">G12</f>
        <v>1200000</v>
      </c>
      <c r="H30" s="163">
        <f t="shared" si="12"/>
        <v>0.03</v>
      </c>
      <c r="I30" s="648">
        <f t="shared" ref="I30" si="17">I12</f>
        <v>1200000</v>
      </c>
      <c r="J30" s="203">
        <f t="shared" si="14"/>
        <v>2.7958993476234855E-2</v>
      </c>
      <c r="K30" s="199"/>
      <c r="L30" s="89"/>
    </row>
    <row r="31" spans="1:12" ht="18" customHeight="1">
      <c r="A31" s="1181" t="s">
        <v>204</v>
      </c>
      <c r="B31" s="42" t="s">
        <v>200</v>
      </c>
      <c r="C31" s="622">
        <f>⑤決算書入力シート!G31</f>
        <v>0</v>
      </c>
      <c r="D31" s="164">
        <f t="shared" si="8"/>
        <v>0</v>
      </c>
      <c r="E31" s="667">
        <v>0</v>
      </c>
      <c r="F31" s="158">
        <f t="shared" si="10"/>
        <v>0</v>
      </c>
      <c r="G31" s="670">
        <v>0</v>
      </c>
      <c r="H31" s="164">
        <f t="shared" si="12"/>
        <v>0</v>
      </c>
      <c r="I31" s="673">
        <v>0</v>
      </c>
      <c r="J31" s="204">
        <f t="shared" si="14"/>
        <v>0</v>
      </c>
      <c r="K31" s="199"/>
      <c r="L31" s="89"/>
    </row>
    <row r="32" spans="1:12" ht="18" customHeight="1">
      <c r="A32" s="1182"/>
      <c r="B32" s="24" t="s">
        <v>201</v>
      </c>
      <c r="C32" s="623">
        <f>⑤決算書入力シート!G32</f>
        <v>0</v>
      </c>
      <c r="D32" s="165">
        <f t="shared" si="8"/>
        <v>0</v>
      </c>
      <c r="E32" s="668">
        <v>0</v>
      </c>
      <c r="F32" s="159">
        <f t="shared" si="10"/>
        <v>0</v>
      </c>
      <c r="G32" s="671">
        <v>0</v>
      </c>
      <c r="H32" s="165">
        <f t="shared" si="12"/>
        <v>0</v>
      </c>
      <c r="I32" s="674">
        <v>0</v>
      </c>
      <c r="J32" s="205">
        <f t="shared" si="14"/>
        <v>0</v>
      </c>
      <c r="K32" s="199"/>
      <c r="L32" s="89"/>
    </row>
    <row r="33" spans="1:12" ht="18" customHeight="1" thickBot="1">
      <c r="A33" s="168" t="s">
        <v>203</v>
      </c>
      <c r="B33" s="169" t="s">
        <v>202</v>
      </c>
      <c r="C33" s="621">
        <f>⑤決算書入力シート!G34</f>
        <v>2800000</v>
      </c>
      <c r="D33" s="171">
        <f t="shared" si="8"/>
        <v>7.567567567567568E-2</v>
      </c>
      <c r="E33" s="669">
        <v>2400000</v>
      </c>
      <c r="F33" s="170">
        <f t="shared" si="10"/>
        <v>6.3157894736842107E-2</v>
      </c>
      <c r="G33" s="672">
        <v>2400000</v>
      </c>
      <c r="H33" s="171">
        <f t="shared" si="12"/>
        <v>0.06</v>
      </c>
      <c r="I33" s="675">
        <v>2800000</v>
      </c>
      <c r="J33" s="206">
        <f t="shared" si="14"/>
        <v>6.5237651444547989E-2</v>
      </c>
      <c r="K33" s="199"/>
      <c r="L33" s="89"/>
    </row>
    <row r="34" spans="1:12" ht="27.75" customHeight="1" thickBot="1">
      <c r="A34" s="1179" t="s">
        <v>295</v>
      </c>
      <c r="B34" s="1180"/>
      <c r="C34" s="624">
        <f>C28+C29+C30+C31+C32-C33</f>
        <v>-1201000</v>
      </c>
      <c r="D34" s="173">
        <f t="shared" si="8"/>
        <v>-3.245945945945946E-2</v>
      </c>
      <c r="E34" s="637">
        <f>E28+E29+E30+E31+E32-E33</f>
        <v>-483000</v>
      </c>
      <c r="F34" s="172">
        <f t="shared" si="10"/>
        <v>-1.2710526315789474E-2</v>
      </c>
      <c r="G34" s="624">
        <f>G28+G29+G30+G31+G32-G33</f>
        <v>367000.00000000373</v>
      </c>
      <c r="H34" s="173">
        <f t="shared" si="12"/>
        <v>9.1750000000000928E-3</v>
      </c>
      <c r="I34" s="649">
        <f>IF(ISERROR(I28+I29+I30+I31+I32-I33),"",(I28+I29+I30+I31+I32-I33))</f>
        <v>1198289</v>
      </c>
      <c r="J34" s="174">
        <f t="shared" si="14"/>
        <v>2.7919128611369991E-2</v>
      </c>
      <c r="K34" s="167">
        <f>K21+K10</f>
        <v>1140</v>
      </c>
      <c r="L34" s="12">
        <f t="shared" ref="L34" si="18">K34/K$5</f>
        <v>0.114</v>
      </c>
    </row>
    <row r="35" spans="1:12" ht="18" customHeight="1">
      <c r="A35" s="1186" t="s">
        <v>297</v>
      </c>
      <c r="B35" s="1187"/>
      <c r="C35" s="625">
        <f>⑤決算書入力シート!P12-⑤決算書入力シート!N12+⑤決算書入力シート!G13</f>
        <v>2026711</v>
      </c>
      <c r="D35" s="214" t="s">
        <v>16</v>
      </c>
      <c r="E35" s="676">
        <v>0</v>
      </c>
      <c r="F35" s="20" t="s">
        <v>16</v>
      </c>
      <c r="G35" s="678">
        <v>200000</v>
      </c>
      <c r="H35" s="141" t="s">
        <v>16</v>
      </c>
      <c r="I35" s="680">
        <v>200000</v>
      </c>
      <c r="J35" s="207" t="s">
        <v>16</v>
      </c>
      <c r="K35" s="200">
        <v>500</v>
      </c>
      <c r="L35" s="20" t="s">
        <v>16</v>
      </c>
    </row>
    <row r="36" spans="1:12" ht="18" customHeight="1">
      <c r="A36" s="1188" t="s">
        <v>298</v>
      </c>
      <c r="B36" s="1189"/>
      <c r="C36" s="626">
        <f>(⑤決算書入力シート!P9+⑤決算書入力シート!P10-⑤決算書入力シート!P15)-(⑤決算書入力シート!N9+⑤決算書入力シート!N10-⑤決算書入力シート!N15)</f>
        <v>0</v>
      </c>
      <c r="D36" s="196" t="s">
        <v>16</v>
      </c>
      <c r="E36" s="677">
        <v>0</v>
      </c>
      <c r="F36" s="21" t="s">
        <v>16</v>
      </c>
      <c r="G36" s="679">
        <v>0</v>
      </c>
      <c r="H36" s="196" t="s">
        <v>16</v>
      </c>
      <c r="I36" s="681">
        <v>0</v>
      </c>
      <c r="J36" s="208" t="s">
        <v>16</v>
      </c>
      <c r="K36" s="201">
        <v>0</v>
      </c>
      <c r="L36" s="21" t="s">
        <v>16</v>
      </c>
    </row>
    <row r="37" spans="1:12" ht="18" customHeight="1">
      <c r="A37" s="1183" t="s">
        <v>18</v>
      </c>
      <c r="B37" s="228" t="s">
        <v>302</v>
      </c>
      <c r="C37" s="627">
        <f>(⑤決算書入力シート!P16+⑤決算書入力シート!P18)-(⑤決算書入力シート!N16+⑤決算書入力シート!N18)</f>
        <v>500000</v>
      </c>
      <c r="D37" s="229" t="s">
        <v>296</v>
      </c>
      <c r="E37" s="638" t="s">
        <v>296</v>
      </c>
      <c r="F37" s="231" t="s">
        <v>296</v>
      </c>
      <c r="G37" s="642" t="s">
        <v>296</v>
      </c>
      <c r="H37" s="232" t="s">
        <v>296</v>
      </c>
      <c r="I37" s="650" t="s">
        <v>296</v>
      </c>
      <c r="J37" s="233" t="s">
        <v>296</v>
      </c>
      <c r="K37" s="230"/>
      <c r="L37" s="136"/>
    </row>
    <row r="38" spans="1:12" ht="18" customHeight="1">
      <c r="A38" s="1184"/>
      <c r="B38" s="42" t="s">
        <v>299</v>
      </c>
      <c r="C38" s="628" t="s">
        <v>296</v>
      </c>
      <c r="D38" s="214" t="s">
        <v>16</v>
      </c>
      <c r="E38" s="676">
        <v>500000</v>
      </c>
      <c r="F38" s="20" t="s">
        <v>16</v>
      </c>
      <c r="G38" s="678">
        <v>450000</v>
      </c>
      <c r="H38" s="141" t="s">
        <v>16</v>
      </c>
      <c r="I38" s="680">
        <v>400000</v>
      </c>
      <c r="J38" s="207" t="s">
        <v>16</v>
      </c>
      <c r="K38" s="200">
        <v>500</v>
      </c>
      <c r="L38" s="20" t="s">
        <v>16</v>
      </c>
    </row>
    <row r="39" spans="1:12" ht="18" customHeight="1">
      <c r="A39" s="1184"/>
      <c r="B39" s="175" t="s">
        <v>15</v>
      </c>
      <c r="C39" s="629" t="s">
        <v>296</v>
      </c>
      <c r="D39" s="215" t="s">
        <v>16</v>
      </c>
      <c r="E39" s="683">
        <v>1000000</v>
      </c>
      <c r="F39" s="23" t="s">
        <v>16</v>
      </c>
      <c r="G39" s="685">
        <v>0</v>
      </c>
      <c r="H39" s="140" t="s">
        <v>16</v>
      </c>
      <c r="I39" s="686">
        <v>0</v>
      </c>
      <c r="J39" s="209" t="s">
        <v>16</v>
      </c>
      <c r="K39" s="202">
        <v>0</v>
      </c>
      <c r="L39" s="23" t="s">
        <v>16</v>
      </c>
    </row>
    <row r="40" spans="1:12" ht="18" customHeight="1">
      <c r="A40" s="1185"/>
      <c r="B40" s="24" t="s">
        <v>300</v>
      </c>
      <c r="C40" s="630" t="s">
        <v>296</v>
      </c>
      <c r="D40" s="196" t="s">
        <v>16</v>
      </c>
      <c r="E40" s="677">
        <v>250000</v>
      </c>
      <c r="F40" s="21" t="s">
        <v>16</v>
      </c>
      <c r="G40" s="679">
        <v>250000</v>
      </c>
      <c r="H40" s="196" t="s">
        <v>16</v>
      </c>
      <c r="I40" s="681">
        <v>250000</v>
      </c>
      <c r="J40" s="208" t="s">
        <v>16</v>
      </c>
      <c r="K40" s="201">
        <v>800</v>
      </c>
      <c r="L40" s="21" t="s">
        <v>16</v>
      </c>
    </row>
    <row r="41" spans="1:12" ht="18" customHeight="1">
      <c r="A41" s="1165" t="s">
        <v>12</v>
      </c>
      <c r="B41" s="42" t="s">
        <v>213</v>
      </c>
      <c r="C41" s="678">
        <v>0</v>
      </c>
      <c r="D41" s="214" t="s">
        <v>16</v>
      </c>
      <c r="E41" s="676">
        <v>0</v>
      </c>
      <c r="F41" s="142" t="s">
        <v>16</v>
      </c>
      <c r="G41" s="678">
        <v>0</v>
      </c>
      <c r="H41" s="141" t="s">
        <v>16</v>
      </c>
      <c r="I41" s="680">
        <v>0</v>
      </c>
      <c r="J41" s="207" t="s">
        <v>16</v>
      </c>
      <c r="K41" s="200">
        <v>0</v>
      </c>
      <c r="L41" s="20" t="s">
        <v>16</v>
      </c>
    </row>
    <row r="42" spans="1:12" ht="18" customHeight="1" thickBot="1">
      <c r="A42" s="1166"/>
      <c r="B42" s="177" t="s">
        <v>17</v>
      </c>
      <c r="C42" s="682">
        <v>0</v>
      </c>
      <c r="D42" s="197" t="s">
        <v>16</v>
      </c>
      <c r="E42" s="684">
        <v>0</v>
      </c>
      <c r="F42" s="178" t="s">
        <v>16</v>
      </c>
      <c r="G42" s="682">
        <v>0</v>
      </c>
      <c r="H42" s="197" t="s">
        <v>16</v>
      </c>
      <c r="I42" s="687">
        <v>0</v>
      </c>
      <c r="J42" s="210" t="s">
        <v>16</v>
      </c>
      <c r="K42" s="201">
        <v>0</v>
      </c>
      <c r="L42" s="21" t="s">
        <v>16</v>
      </c>
    </row>
    <row r="43" spans="1:12" ht="27.75" customHeight="1" thickTop="1">
      <c r="A43" s="1172" t="s">
        <v>211</v>
      </c>
      <c r="B43" s="1173"/>
      <c r="C43" s="631">
        <f>C34-C35-C36+C37+C41-C42</f>
        <v>-2727711</v>
      </c>
      <c r="D43" s="198" t="s">
        <v>16</v>
      </c>
      <c r="E43" s="631">
        <f>E34-E35-E36-E38+E39-E40+E41-E42</f>
        <v>-233000</v>
      </c>
      <c r="F43" s="63" t="s">
        <v>16</v>
      </c>
      <c r="G43" s="643">
        <f>G34-G35-G36-G38+G39-G40+G41-G42</f>
        <v>-532999.99999999627</v>
      </c>
      <c r="H43" s="198" t="s">
        <v>16</v>
      </c>
      <c r="I43" s="651">
        <f>IF(ISERROR(I34-I35-I36-I38+I39-I40+I41-I42),"",(I34-I35-I36-I38+I39-I40+I41-I42))</f>
        <v>348289</v>
      </c>
      <c r="J43" s="211" t="s">
        <v>16</v>
      </c>
      <c r="K43" s="167">
        <f>K34-K35-K36-K38+K39-K40+K41-K42</f>
        <v>-660</v>
      </c>
      <c r="L43" s="3" t="s">
        <v>16</v>
      </c>
    </row>
    <row r="44" spans="1:12" ht="18" customHeight="1" thickBot="1">
      <c r="A44" s="1155" t="s">
        <v>212</v>
      </c>
      <c r="B44" s="1156"/>
      <c r="C44" s="688">
        <f>⑤決算書入力シート!P8</f>
        <v>4500000</v>
      </c>
      <c r="D44" s="218" t="s">
        <v>16</v>
      </c>
      <c r="E44" s="639">
        <f>C44+E43</f>
        <v>4267000</v>
      </c>
      <c r="F44" s="3" t="s">
        <v>16</v>
      </c>
      <c r="G44" s="644">
        <f>E44+G43</f>
        <v>3734000.0000000037</v>
      </c>
      <c r="H44" s="143" t="s">
        <v>16</v>
      </c>
      <c r="I44" s="652">
        <f>IF(ISERROR(G44+I43),"",(G44+I43))</f>
        <v>4082289.0000000037</v>
      </c>
      <c r="J44" s="212" t="s">
        <v>16</v>
      </c>
      <c r="K44" s="167">
        <f>I44+K43</f>
        <v>4081629.0000000037</v>
      </c>
      <c r="L44" s="3" t="s">
        <v>16</v>
      </c>
    </row>
    <row r="45" spans="1:12" ht="18" customHeight="1" thickBot="1">
      <c r="A45" s="80"/>
      <c r="B45" s="176"/>
      <c r="C45" s="632"/>
      <c r="E45" s="632"/>
      <c r="G45" s="632"/>
      <c r="I45" s="632"/>
    </row>
    <row r="46" spans="1:12" ht="18" customHeight="1">
      <c r="A46" s="1155" t="s">
        <v>214</v>
      </c>
      <c r="B46" s="1156"/>
      <c r="C46" s="688">
        <f>⑤決算書入力シート!P16+⑤決算書入力シート!P18</f>
        <v>7000000</v>
      </c>
      <c r="D46" s="218" t="s">
        <v>16</v>
      </c>
      <c r="E46" s="639">
        <f>C46+E39-E38-E40</f>
        <v>7250000</v>
      </c>
      <c r="F46" s="3" t="s">
        <v>16</v>
      </c>
      <c r="G46" s="486">
        <f>E46+G39-G38-G40</f>
        <v>6550000</v>
      </c>
      <c r="H46" s="143" t="s">
        <v>16</v>
      </c>
      <c r="I46" s="653">
        <f>G46+I39-I38-I40</f>
        <v>5900000</v>
      </c>
      <c r="J46" s="213" t="s">
        <v>16</v>
      </c>
      <c r="K46" s="167">
        <f>I46+K39-K38-K40</f>
        <v>5898700</v>
      </c>
      <c r="L46" s="3" t="s">
        <v>16</v>
      </c>
    </row>
    <row r="47" spans="1:12" ht="18" customHeight="1" thickBot="1">
      <c r="A47" s="1155" t="s">
        <v>215</v>
      </c>
      <c r="B47" s="1156"/>
      <c r="C47" s="490">
        <f>IF(ISERROR(C46/C34),"",(C46/C34))</f>
        <v>-5.8284762697751873</v>
      </c>
      <c r="D47" s="218" t="s">
        <v>16</v>
      </c>
      <c r="E47" s="640">
        <f>IF(ISERROR(E46/E34),"",(E46/E34))</f>
        <v>-15.010351966873706</v>
      </c>
      <c r="F47" s="3" t="s">
        <v>16</v>
      </c>
      <c r="G47" s="490">
        <f>IF(ISERROR(G46/G34),"",(G46/G34))</f>
        <v>17.847411444141507</v>
      </c>
      <c r="H47" s="143" t="s">
        <v>16</v>
      </c>
      <c r="I47" s="654">
        <f>IF(ISERROR(I46/I34),"",(I46/I34))</f>
        <v>4.9236870237480277</v>
      </c>
      <c r="J47" s="212" t="s">
        <v>16</v>
      </c>
      <c r="K47" s="28">
        <f>K46/K34</f>
        <v>5174.2982456140353</v>
      </c>
      <c r="L47" s="3" t="s">
        <v>16</v>
      </c>
    </row>
  </sheetData>
  <sheetProtection password="CA2D" sheet="1" objects="1" scenarios="1"/>
  <mergeCells count="45">
    <mergeCell ref="K3:L3"/>
    <mergeCell ref="C3:D3"/>
    <mergeCell ref="E3:F3"/>
    <mergeCell ref="G3:H3"/>
    <mergeCell ref="I3:J3"/>
    <mergeCell ref="K4:L4"/>
    <mergeCell ref="A5:B5"/>
    <mergeCell ref="C4:D4"/>
    <mergeCell ref="A6:B6"/>
    <mergeCell ref="K27:L27"/>
    <mergeCell ref="K26:L26"/>
    <mergeCell ref="A21:B21"/>
    <mergeCell ref="G26:H26"/>
    <mergeCell ref="I26:J26"/>
    <mergeCell ref="I25:J25"/>
    <mergeCell ref="A18:A19"/>
    <mergeCell ref="A44:B44"/>
    <mergeCell ref="C27:D27"/>
    <mergeCell ref="E27:F27"/>
    <mergeCell ref="C26:D26"/>
    <mergeCell ref="E26:F26"/>
    <mergeCell ref="A34:B34"/>
    <mergeCell ref="A31:A32"/>
    <mergeCell ref="A37:A40"/>
    <mergeCell ref="A35:B35"/>
    <mergeCell ref="A36:B36"/>
    <mergeCell ref="A28:B28"/>
    <mergeCell ref="A29:B29"/>
    <mergeCell ref="A30:B30"/>
    <mergeCell ref="I2:J2"/>
    <mergeCell ref="A46:B46"/>
    <mergeCell ref="A47:B47"/>
    <mergeCell ref="G27:H27"/>
    <mergeCell ref="I27:J27"/>
    <mergeCell ref="E4:F4"/>
    <mergeCell ref="G4:H4"/>
    <mergeCell ref="I4:J4"/>
    <mergeCell ref="A41:A42"/>
    <mergeCell ref="A7:B7"/>
    <mergeCell ref="A8:B8"/>
    <mergeCell ref="A14:B14"/>
    <mergeCell ref="A17:B17"/>
    <mergeCell ref="A15:A16"/>
    <mergeCell ref="A20:B20"/>
    <mergeCell ref="A43:B43"/>
  </mergeCells>
  <phoneticPr fontId="2"/>
  <printOptions horizontalCentered="1"/>
  <pageMargins left="0.51181102362204722" right="0.51181102362204722" top="1.1417322834645669" bottom="1.1417322834645669" header="0.31496062992125984" footer="0.31496062992125984"/>
  <pageSetup paperSize="9" scale="84" orientation="portrait" r:id="rId1"/>
  <rowBreaks count="1" manualBreakCount="1">
    <brk id="2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80" zoomScaleNormal="80" zoomScaleSheetLayoutView="85" workbookViewId="0">
      <selection activeCell="H9" sqref="H9:N10"/>
    </sheetView>
  </sheetViews>
  <sheetFormatPr defaultColWidth="9" defaultRowHeight="13.5"/>
  <cols>
    <col min="1" max="2" width="2.625" style="245" customWidth="1"/>
    <col min="3" max="3" width="10.625" style="245" customWidth="1"/>
    <col min="4" max="5" width="12.625" style="245" customWidth="1"/>
    <col min="6" max="7" width="6.625" style="245" customWidth="1"/>
    <col min="8" max="8" width="4.625" style="245" customWidth="1"/>
    <col min="9" max="9" width="10.625" style="245" customWidth="1"/>
    <col min="10" max="10" width="9.625" style="245" customWidth="1"/>
    <col min="11" max="14" width="4.875" style="245" customWidth="1"/>
    <col min="15" max="16384" width="9" style="245"/>
  </cols>
  <sheetData>
    <row r="1" spans="1:15" ht="17.25" customHeight="1">
      <c r="A1" s="916" t="s">
        <v>437</v>
      </c>
      <c r="B1" s="917"/>
      <c r="C1" s="917"/>
      <c r="D1" s="915" t="s">
        <v>516</v>
      </c>
      <c r="E1" s="915"/>
      <c r="F1" s="316"/>
      <c r="G1" s="316"/>
      <c r="H1" s="316"/>
      <c r="I1" s="316"/>
      <c r="J1" s="697" t="s">
        <v>438</v>
      </c>
      <c r="K1" s="789">
        <v>42125</v>
      </c>
      <c r="L1" s="790"/>
      <c r="M1" s="790"/>
      <c r="N1" s="790"/>
    </row>
    <row r="2" spans="1:15" ht="17.25" customHeight="1">
      <c r="A2" s="695"/>
      <c r="B2" s="696"/>
      <c r="C2" s="696"/>
      <c r="D2" s="691"/>
      <c r="E2" s="691"/>
      <c r="F2" s="690"/>
      <c r="G2" s="690"/>
      <c r="H2" s="690"/>
      <c r="I2" s="690"/>
      <c r="J2" s="690"/>
      <c r="K2" s="690"/>
      <c r="L2" s="690"/>
      <c r="M2" s="690"/>
      <c r="N2" s="690"/>
    </row>
    <row r="3" spans="1:15" ht="17.25" customHeight="1">
      <c r="A3" s="911" t="s">
        <v>407</v>
      </c>
      <c r="B3" s="911"/>
      <c r="C3" s="911"/>
      <c r="D3" s="911"/>
      <c r="E3" s="911"/>
      <c r="F3" s="911"/>
      <c r="G3" s="911"/>
      <c r="H3" s="911"/>
      <c r="I3" s="911"/>
      <c r="J3" s="911"/>
      <c r="K3" s="911"/>
      <c r="L3" s="911"/>
      <c r="M3" s="911"/>
      <c r="N3" s="911"/>
    </row>
    <row r="4" spans="1:15" ht="17.25" customHeight="1">
      <c r="A4" s="911"/>
      <c r="B4" s="911"/>
      <c r="C4" s="911"/>
      <c r="D4" s="911"/>
      <c r="E4" s="911"/>
      <c r="F4" s="911"/>
      <c r="G4" s="911"/>
      <c r="H4" s="911"/>
      <c r="I4" s="911"/>
      <c r="J4" s="911"/>
      <c r="K4" s="911"/>
      <c r="L4" s="911"/>
      <c r="M4" s="911"/>
      <c r="N4" s="911"/>
    </row>
    <row r="5" spans="1:15" s="275" customFormat="1" ht="17.25" customHeight="1">
      <c r="A5" s="912"/>
      <c r="B5" s="912"/>
      <c r="C5" s="912"/>
      <c r="D5" s="317"/>
      <c r="E5" s="913"/>
      <c r="F5" s="913"/>
      <c r="G5" s="914"/>
      <c r="H5" s="914"/>
      <c r="I5" s="914"/>
    </row>
    <row r="6" spans="1:15" s="279" customFormat="1" ht="18" customHeight="1">
      <c r="A6" s="318" t="s">
        <v>406</v>
      </c>
      <c r="B6" s="318"/>
      <c r="C6" s="318"/>
      <c r="D6" s="318"/>
      <c r="E6" s="318"/>
      <c r="F6" s="318"/>
      <c r="G6" s="318"/>
      <c r="H6" s="318"/>
      <c r="I6" s="318"/>
      <c r="J6" s="318"/>
      <c r="K6" s="318"/>
      <c r="L6" s="318"/>
      <c r="M6" s="318"/>
      <c r="N6" s="318"/>
    </row>
    <row r="7" spans="1:15" s="247" customFormat="1" ht="18" customHeight="1">
      <c r="A7" s="780" t="s">
        <v>405</v>
      </c>
      <c r="B7" s="780"/>
      <c r="C7" s="903" t="s">
        <v>404</v>
      </c>
      <c r="D7" s="903"/>
      <c r="E7" s="889"/>
      <c r="F7" s="904" t="s">
        <v>395</v>
      </c>
      <c r="G7" s="904"/>
      <c r="H7" s="905"/>
      <c r="I7" s="282" t="s">
        <v>394</v>
      </c>
      <c r="J7" s="755" t="s">
        <v>403</v>
      </c>
      <c r="K7" s="755"/>
      <c r="L7" s="755"/>
      <c r="M7" s="755"/>
      <c r="N7" s="755"/>
      <c r="O7" s="248"/>
    </row>
    <row r="8" spans="1:15" s="247" customFormat="1" ht="18" customHeight="1">
      <c r="A8" s="780"/>
      <c r="B8" s="780"/>
      <c r="C8" s="890" t="s">
        <v>480</v>
      </c>
      <c r="D8" s="891"/>
      <c r="E8" s="806"/>
      <c r="F8" s="896">
        <v>10000</v>
      </c>
      <c r="G8" s="897"/>
      <c r="H8" s="312">
        <f>F8/F$13</f>
        <v>0.27027027027027029</v>
      </c>
      <c r="I8" s="370">
        <v>0.25</v>
      </c>
      <c r="J8" s="906" t="s">
        <v>485</v>
      </c>
      <c r="K8" s="906"/>
      <c r="L8" s="906"/>
      <c r="M8" s="906"/>
      <c r="N8" s="906"/>
      <c r="O8" s="248"/>
    </row>
    <row r="9" spans="1:15" s="247" customFormat="1" ht="18" customHeight="1">
      <c r="A9" s="780"/>
      <c r="B9" s="780"/>
      <c r="C9" s="893" t="s">
        <v>481</v>
      </c>
      <c r="D9" s="894"/>
      <c r="E9" s="760"/>
      <c r="F9" s="898">
        <v>12000</v>
      </c>
      <c r="G9" s="899"/>
      <c r="H9" s="313">
        <f t="shared" ref="H9:H13" si="0">F9/F$13</f>
        <v>0.32432432432432434</v>
      </c>
      <c r="I9" s="371">
        <v>0.25</v>
      </c>
      <c r="J9" s="907" t="s">
        <v>486</v>
      </c>
      <c r="K9" s="907"/>
      <c r="L9" s="907"/>
      <c r="M9" s="907"/>
      <c r="N9" s="907"/>
      <c r="O9" s="248"/>
    </row>
    <row r="10" spans="1:15" s="247" customFormat="1" ht="18" customHeight="1">
      <c r="A10" s="780"/>
      <c r="B10" s="780"/>
      <c r="C10" s="893" t="s">
        <v>482</v>
      </c>
      <c r="D10" s="894"/>
      <c r="E10" s="760"/>
      <c r="F10" s="898">
        <v>6000</v>
      </c>
      <c r="G10" s="899"/>
      <c r="H10" s="313">
        <f t="shared" si="0"/>
        <v>0.16216216216216217</v>
      </c>
      <c r="I10" s="371">
        <v>0.2</v>
      </c>
      <c r="J10" s="907" t="s">
        <v>486</v>
      </c>
      <c r="K10" s="907"/>
      <c r="L10" s="907"/>
      <c r="M10" s="907"/>
      <c r="N10" s="907"/>
      <c r="O10" s="248"/>
    </row>
    <row r="11" spans="1:15" s="247" customFormat="1" ht="18" customHeight="1">
      <c r="A11" s="780"/>
      <c r="B11" s="780"/>
      <c r="C11" s="893" t="s">
        <v>483</v>
      </c>
      <c r="D11" s="894"/>
      <c r="E11" s="760"/>
      <c r="F11" s="898">
        <v>6000</v>
      </c>
      <c r="G11" s="899"/>
      <c r="H11" s="313">
        <f t="shared" si="0"/>
        <v>0.16216216216216217</v>
      </c>
      <c r="I11" s="371">
        <v>0.15</v>
      </c>
      <c r="J11" s="907" t="s">
        <v>487</v>
      </c>
      <c r="K11" s="907"/>
      <c r="L11" s="907"/>
      <c r="M11" s="907"/>
      <c r="N11" s="907"/>
      <c r="O11" s="248"/>
    </row>
    <row r="12" spans="1:15" s="247" customFormat="1" ht="18" customHeight="1">
      <c r="A12" s="780"/>
      <c r="B12" s="780"/>
      <c r="C12" s="778" t="s">
        <v>484</v>
      </c>
      <c r="D12" s="841"/>
      <c r="E12" s="750"/>
      <c r="F12" s="900">
        <v>3000</v>
      </c>
      <c r="G12" s="901"/>
      <c r="H12" s="314">
        <f t="shared" si="0"/>
        <v>8.1081081081081086E-2</v>
      </c>
      <c r="I12" s="372">
        <v>0.2</v>
      </c>
      <c r="J12" s="908"/>
      <c r="K12" s="908"/>
      <c r="L12" s="908"/>
      <c r="M12" s="908"/>
      <c r="N12" s="908"/>
      <c r="O12" s="248"/>
    </row>
    <row r="13" spans="1:15" s="280" customFormat="1" ht="18" customHeight="1">
      <c r="A13" s="902"/>
      <c r="B13" s="902"/>
      <c r="C13" s="909" t="s">
        <v>392</v>
      </c>
      <c r="D13" s="909"/>
      <c r="E13" s="909"/>
      <c r="F13" s="933">
        <f>SUM(F8:F12)</f>
        <v>37000</v>
      </c>
      <c r="G13" s="934"/>
      <c r="H13" s="312">
        <f t="shared" si="0"/>
        <v>1</v>
      </c>
      <c r="I13" s="315">
        <v>0.22</v>
      </c>
      <c r="J13" s="910"/>
      <c r="K13" s="910"/>
      <c r="L13" s="910"/>
      <c r="M13" s="910"/>
      <c r="N13" s="910"/>
    </row>
    <row r="14" spans="1:15" s="235" customFormat="1" ht="18" customHeight="1">
      <c r="A14" s="780" t="s">
        <v>391</v>
      </c>
      <c r="B14" s="780"/>
      <c r="C14" s="918" t="s">
        <v>402</v>
      </c>
      <c r="D14" s="919"/>
      <c r="E14" s="920" t="s">
        <v>488</v>
      </c>
      <c r="F14" s="921"/>
      <c r="G14" s="921"/>
      <c r="H14" s="921"/>
      <c r="I14" s="921"/>
      <c r="J14" s="921"/>
      <c r="K14" s="921"/>
      <c r="L14" s="921"/>
      <c r="M14" s="921"/>
      <c r="N14" s="922"/>
    </row>
    <row r="15" spans="1:15" s="235" customFormat="1" ht="18" customHeight="1">
      <c r="A15" s="780"/>
      <c r="B15" s="780"/>
      <c r="C15" s="923" t="s">
        <v>401</v>
      </c>
      <c r="D15" s="924"/>
      <c r="E15" s="925" t="s">
        <v>489</v>
      </c>
      <c r="F15" s="926"/>
      <c r="G15" s="926"/>
      <c r="H15" s="926"/>
      <c r="I15" s="926"/>
      <c r="J15" s="926"/>
      <c r="K15" s="926"/>
      <c r="L15" s="926"/>
      <c r="M15" s="926"/>
      <c r="N15" s="927"/>
    </row>
    <row r="16" spans="1:15" s="235" customFormat="1" ht="18" customHeight="1">
      <c r="A16" s="780"/>
      <c r="B16" s="780"/>
      <c r="C16" s="923" t="s">
        <v>400</v>
      </c>
      <c r="D16" s="924"/>
      <c r="E16" s="925" t="s">
        <v>490</v>
      </c>
      <c r="F16" s="926"/>
      <c r="G16" s="926"/>
      <c r="H16" s="926"/>
      <c r="I16" s="926"/>
      <c r="J16" s="926"/>
      <c r="K16" s="926"/>
      <c r="L16" s="926"/>
      <c r="M16" s="926"/>
      <c r="N16" s="927"/>
    </row>
    <row r="17" spans="1:15" s="235" customFormat="1" ht="18" customHeight="1">
      <c r="A17" s="780"/>
      <c r="B17" s="780"/>
      <c r="C17" s="928" t="s">
        <v>399</v>
      </c>
      <c r="D17" s="929"/>
      <c r="E17" s="930" t="s">
        <v>491</v>
      </c>
      <c r="F17" s="931"/>
      <c r="G17" s="931"/>
      <c r="H17" s="931"/>
      <c r="I17" s="931"/>
      <c r="J17" s="931"/>
      <c r="K17" s="931"/>
      <c r="L17" s="931"/>
      <c r="M17" s="931"/>
      <c r="N17" s="932"/>
    </row>
    <row r="18" spans="1:15" s="246" customFormat="1" ht="18" customHeight="1">
      <c r="A18" s="319"/>
      <c r="B18" s="319"/>
      <c r="C18" s="319"/>
      <c r="D18" s="319"/>
      <c r="E18" s="319"/>
      <c r="F18" s="319"/>
      <c r="G18" s="319"/>
      <c r="H18" s="319"/>
      <c r="I18" s="319"/>
      <c r="J18" s="319"/>
      <c r="K18" s="319"/>
      <c r="L18" s="319"/>
      <c r="M18" s="319"/>
      <c r="N18" s="319"/>
    </row>
    <row r="19" spans="1:15" s="246" customFormat="1" ht="18" customHeight="1">
      <c r="A19" s="319"/>
      <c r="B19" s="319"/>
      <c r="C19" s="319"/>
      <c r="D19" s="319"/>
      <c r="E19" s="319"/>
      <c r="F19" s="319"/>
      <c r="G19" s="319"/>
      <c r="H19" s="319"/>
      <c r="I19" s="319"/>
      <c r="J19" s="319"/>
      <c r="K19" s="319"/>
      <c r="L19" s="319"/>
      <c r="M19" s="319"/>
      <c r="N19" s="319"/>
    </row>
    <row r="20" spans="1:15" s="279" customFormat="1" ht="18" customHeight="1">
      <c r="A20" s="318" t="s">
        <v>398</v>
      </c>
      <c r="B20" s="318"/>
      <c r="C20" s="318"/>
      <c r="D20" s="318"/>
      <c r="E20" s="318"/>
      <c r="F20" s="318"/>
      <c r="G20" s="318"/>
      <c r="H20" s="318"/>
      <c r="I20" s="318"/>
      <c r="J20" s="318"/>
      <c r="K20" s="318"/>
      <c r="L20" s="318"/>
      <c r="M20" s="318"/>
      <c r="N20" s="318"/>
    </row>
    <row r="21" spans="1:15" s="247" customFormat="1" ht="18" customHeight="1">
      <c r="A21" s="780" t="s">
        <v>397</v>
      </c>
      <c r="B21" s="780"/>
      <c r="C21" s="903" t="s">
        <v>396</v>
      </c>
      <c r="D21" s="903"/>
      <c r="E21" s="889"/>
      <c r="F21" s="904" t="s">
        <v>395</v>
      </c>
      <c r="G21" s="904"/>
      <c r="H21" s="905"/>
      <c r="I21" s="282" t="s">
        <v>394</v>
      </c>
      <c r="J21" s="755" t="s">
        <v>393</v>
      </c>
      <c r="K21" s="755"/>
      <c r="L21" s="755"/>
      <c r="M21" s="755"/>
      <c r="N21" s="755"/>
      <c r="O21" s="248"/>
    </row>
    <row r="22" spans="1:15" s="247" customFormat="1" ht="18" customHeight="1">
      <c r="A22" s="780"/>
      <c r="B22" s="780"/>
      <c r="C22" s="890" t="s">
        <v>492</v>
      </c>
      <c r="D22" s="891"/>
      <c r="E22" s="806"/>
      <c r="F22" s="896">
        <v>20000</v>
      </c>
      <c r="G22" s="897"/>
      <c r="H22" s="312">
        <f t="shared" ref="H22:H26" si="1">F22/F$27</f>
        <v>0.54054054054054057</v>
      </c>
      <c r="I22" s="373">
        <v>0.25</v>
      </c>
      <c r="J22" s="906" t="s">
        <v>496</v>
      </c>
      <c r="K22" s="906"/>
      <c r="L22" s="906"/>
      <c r="M22" s="906"/>
      <c r="N22" s="906"/>
      <c r="O22" s="248"/>
    </row>
    <row r="23" spans="1:15" s="247" customFormat="1" ht="18" customHeight="1">
      <c r="A23" s="780"/>
      <c r="B23" s="780"/>
      <c r="C23" s="893" t="s">
        <v>493</v>
      </c>
      <c r="D23" s="894"/>
      <c r="E23" s="760"/>
      <c r="F23" s="898">
        <v>10000</v>
      </c>
      <c r="G23" s="899"/>
      <c r="H23" s="313">
        <f t="shared" si="1"/>
        <v>0.27027027027027029</v>
      </c>
      <c r="I23" s="374">
        <v>0.2</v>
      </c>
      <c r="J23" s="907" t="s">
        <v>497</v>
      </c>
      <c r="K23" s="907"/>
      <c r="L23" s="907"/>
      <c r="M23" s="907"/>
      <c r="N23" s="907"/>
      <c r="O23" s="248"/>
    </row>
    <row r="24" spans="1:15" s="247" customFormat="1" ht="18" customHeight="1">
      <c r="A24" s="780"/>
      <c r="B24" s="780"/>
      <c r="C24" s="893" t="s">
        <v>494</v>
      </c>
      <c r="D24" s="894"/>
      <c r="E24" s="760"/>
      <c r="F24" s="898">
        <v>6000</v>
      </c>
      <c r="G24" s="899"/>
      <c r="H24" s="313">
        <f t="shared" si="1"/>
        <v>0.16216216216216217</v>
      </c>
      <c r="I24" s="374">
        <v>0.15</v>
      </c>
      <c r="J24" s="907" t="s">
        <v>498</v>
      </c>
      <c r="K24" s="907"/>
      <c r="L24" s="907"/>
      <c r="M24" s="907"/>
      <c r="N24" s="907"/>
      <c r="O24" s="248"/>
    </row>
    <row r="25" spans="1:15" s="247" customFormat="1" ht="18" customHeight="1">
      <c r="A25" s="780"/>
      <c r="B25" s="780"/>
      <c r="C25" s="893" t="s">
        <v>495</v>
      </c>
      <c r="D25" s="894"/>
      <c r="E25" s="760"/>
      <c r="F25" s="898">
        <v>1000</v>
      </c>
      <c r="G25" s="899"/>
      <c r="H25" s="313">
        <f t="shared" si="1"/>
        <v>2.7027027027027029E-2</v>
      </c>
      <c r="I25" s="374">
        <v>0.2</v>
      </c>
      <c r="J25" s="907" t="s">
        <v>499</v>
      </c>
      <c r="K25" s="907"/>
      <c r="L25" s="907"/>
      <c r="M25" s="907"/>
      <c r="N25" s="907"/>
      <c r="O25" s="248"/>
    </row>
    <row r="26" spans="1:15" s="247" customFormat="1" ht="18" customHeight="1">
      <c r="A26" s="780"/>
      <c r="B26" s="780"/>
      <c r="C26" s="778"/>
      <c r="D26" s="841"/>
      <c r="E26" s="750"/>
      <c r="F26" s="900"/>
      <c r="G26" s="901"/>
      <c r="H26" s="314">
        <f t="shared" si="1"/>
        <v>0</v>
      </c>
      <c r="I26" s="375"/>
      <c r="J26" s="908"/>
      <c r="K26" s="908"/>
      <c r="L26" s="908"/>
      <c r="M26" s="908"/>
      <c r="N26" s="908"/>
      <c r="O26" s="248"/>
    </row>
    <row r="27" spans="1:15" s="280" customFormat="1" ht="18" customHeight="1">
      <c r="A27" s="902"/>
      <c r="B27" s="902"/>
      <c r="C27" s="909" t="s">
        <v>392</v>
      </c>
      <c r="D27" s="909"/>
      <c r="E27" s="909"/>
      <c r="F27" s="933">
        <f>SUM(F22:F26)</f>
        <v>37000</v>
      </c>
      <c r="G27" s="934"/>
      <c r="H27" s="312">
        <f>F27/F$27</f>
        <v>1</v>
      </c>
      <c r="I27" s="281">
        <v>0.22</v>
      </c>
      <c r="J27" s="910"/>
      <c r="K27" s="910"/>
      <c r="L27" s="910"/>
      <c r="M27" s="910"/>
      <c r="N27" s="910"/>
    </row>
    <row r="28" spans="1:15" s="235" customFormat="1" ht="18" customHeight="1">
      <c r="A28" s="780" t="s">
        <v>391</v>
      </c>
      <c r="B28" s="780"/>
      <c r="C28" s="935" t="s">
        <v>390</v>
      </c>
      <c r="D28" s="936"/>
      <c r="E28" s="920" t="s">
        <v>500</v>
      </c>
      <c r="F28" s="921"/>
      <c r="G28" s="921"/>
      <c r="H28" s="921"/>
      <c r="I28" s="921"/>
      <c r="J28" s="921"/>
      <c r="K28" s="921"/>
      <c r="L28" s="921"/>
      <c r="M28" s="921"/>
      <c r="N28" s="922"/>
    </row>
    <row r="29" spans="1:15" s="235" customFormat="1" ht="18" customHeight="1">
      <c r="A29" s="780"/>
      <c r="B29" s="780"/>
      <c r="C29" s="937" t="s">
        <v>389</v>
      </c>
      <c r="D29" s="938"/>
      <c r="E29" s="925" t="s">
        <v>501</v>
      </c>
      <c r="F29" s="926"/>
      <c r="G29" s="926"/>
      <c r="H29" s="926"/>
      <c r="I29" s="926"/>
      <c r="J29" s="926"/>
      <c r="K29" s="926"/>
      <c r="L29" s="926"/>
      <c r="M29" s="926"/>
      <c r="N29" s="927"/>
    </row>
    <row r="30" spans="1:15" s="235" customFormat="1" ht="18" customHeight="1">
      <c r="A30" s="780"/>
      <c r="B30" s="780"/>
      <c r="C30" s="937" t="s">
        <v>388</v>
      </c>
      <c r="D30" s="938"/>
      <c r="E30" s="925" t="s">
        <v>502</v>
      </c>
      <c r="F30" s="926"/>
      <c r="G30" s="926"/>
      <c r="H30" s="926"/>
      <c r="I30" s="926"/>
      <c r="J30" s="926"/>
      <c r="K30" s="926"/>
      <c r="L30" s="926"/>
      <c r="M30" s="926"/>
      <c r="N30" s="927"/>
    </row>
    <row r="31" spans="1:15" s="235" customFormat="1" ht="18" customHeight="1">
      <c r="A31" s="780"/>
      <c r="B31" s="780"/>
      <c r="C31" s="939" t="s">
        <v>387</v>
      </c>
      <c r="D31" s="940"/>
      <c r="E31" s="941" t="s">
        <v>503</v>
      </c>
      <c r="F31" s="931"/>
      <c r="G31" s="931"/>
      <c r="H31" s="931"/>
      <c r="I31" s="931"/>
      <c r="J31" s="931"/>
      <c r="K31" s="931"/>
      <c r="L31" s="931"/>
      <c r="M31" s="931"/>
      <c r="N31" s="932"/>
    </row>
    <row r="32" spans="1:15" s="246" customFormat="1" ht="18" customHeight="1">
      <c r="A32" s="319"/>
      <c r="B32" s="319"/>
      <c r="C32" s="319"/>
      <c r="D32" s="319"/>
      <c r="E32" s="319"/>
      <c r="F32" s="319"/>
      <c r="G32" s="319"/>
      <c r="H32" s="319"/>
      <c r="I32" s="319"/>
      <c r="J32" s="319"/>
      <c r="K32" s="319"/>
      <c r="L32" s="319"/>
      <c r="M32" s="319"/>
      <c r="N32" s="319"/>
    </row>
    <row r="33" spans="1:15" s="246" customFormat="1" ht="18" customHeight="1">
      <c r="A33" s="319"/>
      <c r="B33" s="319"/>
      <c r="C33" s="319"/>
      <c r="D33" s="319"/>
      <c r="E33" s="319"/>
      <c r="F33" s="319"/>
      <c r="G33" s="319"/>
      <c r="H33" s="319"/>
      <c r="I33" s="319"/>
      <c r="J33" s="319"/>
      <c r="K33" s="319"/>
      <c r="L33" s="319"/>
      <c r="M33" s="319"/>
      <c r="N33" s="319"/>
    </row>
    <row r="34" spans="1:15" s="279" customFormat="1" ht="18" customHeight="1">
      <c r="A34" s="318" t="s">
        <v>386</v>
      </c>
      <c r="B34" s="318"/>
      <c r="C34" s="318"/>
      <c r="D34" s="318"/>
      <c r="E34" s="318"/>
      <c r="F34" s="318"/>
      <c r="G34" s="318"/>
      <c r="H34" s="318"/>
      <c r="I34" s="318"/>
      <c r="J34" s="318"/>
      <c r="K34" s="318"/>
      <c r="L34" s="318"/>
      <c r="M34" s="318"/>
      <c r="N34" s="318"/>
    </row>
    <row r="35" spans="1:15" s="247" customFormat="1" ht="18" customHeight="1">
      <c r="A35" s="780" t="s">
        <v>385</v>
      </c>
      <c r="B35" s="780"/>
      <c r="C35" s="992" t="s">
        <v>384</v>
      </c>
      <c r="D35" s="993"/>
      <c r="E35" s="942" t="s">
        <v>383</v>
      </c>
      <c r="F35" s="943"/>
      <c r="G35" s="943"/>
      <c r="H35" s="943"/>
      <c r="I35" s="943"/>
      <c r="J35" s="944"/>
      <c r="K35" s="755" t="s">
        <v>382</v>
      </c>
      <c r="L35" s="945"/>
      <c r="M35" s="945"/>
      <c r="N35" s="945"/>
      <c r="O35" s="248"/>
    </row>
    <row r="36" spans="1:15" s="247" customFormat="1" ht="18" customHeight="1">
      <c r="A36" s="780"/>
      <c r="B36" s="780"/>
      <c r="C36" s="890" t="s">
        <v>504</v>
      </c>
      <c r="D36" s="946"/>
      <c r="E36" s="947" t="s">
        <v>379</v>
      </c>
      <c r="F36" s="948"/>
      <c r="G36" s="948"/>
      <c r="H36" s="954" t="s">
        <v>507</v>
      </c>
      <c r="I36" s="955"/>
      <c r="J36" s="956"/>
      <c r="K36" s="920" t="s">
        <v>508</v>
      </c>
      <c r="L36" s="957"/>
      <c r="M36" s="957"/>
      <c r="N36" s="958"/>
      <c r="O36" s="248"/>
    </row>
    <row r="37" spans="1:15" s="247" customFormat="1" ht="18" customHeight="1">
      <c r="A37" s="780"/>
      <c r="B37" s="780"/>
      <c r="C37" s="893" t="s">
        <v>505</v>
      </c>
      <c r="D37" s="959"/>
      <c r="E37" s="960" t="s">
        <v>379</v>
      </c>
      <c r="F37" s="961"/>
      <c r="G37" s="961"/>
      <c r="H37" s="949" t="s">
        <v>381</v>
      </c>
      <c r="I37" s="950"/>
      <c r="J37" s="951"/>
      <c r="K37" s="925" t="s">
        <v>509</v>
      </c>
      <c r="L37" s="952"/>
      <c r="M37" s="952"/>
      <c r="N37" s="953"/>
      <c r="O37" s="248"/>
    </row>
    <row r="38" spans="1:15" s="247" customFormat="1" ht="18" customHeight="1">
      <c r="A38" s="780"/>
      <c r="B38" s="780"/>
      <c r="C38" s="893" t="s">
        <v>506</v>
      </c>
      <c r="D38" s="959"/>
      <c r="E38" s="960" t="s">
        <v>379</v>
      </c>
      <c r="F38" s="961"/>
      <c r="G38" s="961"/>
      <c r="H38" s="949" t="s">
        <v>380</v>
      </c>
      <c r="I38" s="950"/>
      <c r="J38" s="951"/>
      <c r="K38" s="925" t="s">
        <v>510</v>
      </c>
      <c r="L38" s="952"/>
      <c r="M38" s="952"/>
      <c r="N38" s="953"/>
      <c r="O38" s="248"/>
    </row>
    <row r="39" spans="1:15" s="247" customFormat="1" ht="18" customHeight="1">
      <c r="A39" s="780"/>
      <c r="B39" s="780"/>
      <c r="C39" s="893"/>
      <c r="D39" s="959"/>
      <c r="E39" s="960" t="s">
        <v>379</v>
      </c>
      <c r="F39" s="961"/>
      <c r="G39" s="961"/>
      <c r="H39" s="949" t="s">
        <v>378</v>
      </c>
      <c r="I39" s="950"/>
      <c r="J39" s="951"/>
      <c r="K39" s="925"/>
      <c r="L39" s="952"/>
      <c r="M39" s="952"/>
      <c r="N39" s="953"/>
      <c r="O39" s="248"/>
    </row>
    <row r="40" spans="1:15" s="247" customFormat="1" ht="18" customHeight="1">
      <c r="A40" s="780"/>
      <c r="B40" s="780"/>
      <c r="C40" s="778"/>
      <c r="D40" s="984"/>
      <c r="E40" s="985" t="s">
        <v>379</v>
      </c>
      <c r="F40" s="986"/>
      <c r="G40" s="986"/>
      <c r="H40" s="987" t="s">
        <v>378</v>
      </c>
      <c r="I40" s="988"/>
      <c r="J40" s="989"/>
      <c r="K40" s="930"/>
      <c r="L40" s="990"/>
      <c r="M40" s="990"/>
      <c r="N40" s="991"/>
      <c r="O40" s="248"/>
    </row>
    <row r="41" spans="1:15" s="235" customFormat="1" ht="18" customHeight="1">
      <c r="A41" s="962" t="s">
        <v>377</v>
      </c>
      <c r="B41" s="963"/>
      <c r="C41" s="963"/>
      <c r="D41" s="964"/>
      <c r="E41" s="971" t="s">
        <v>511</v>
      </c>
      <c r="F41" s="972"/>
      <c r="G41" s="972"/>
      <c r="H41" s="972"/>
      <c r="I41" s="972"/>
      <c r="J41" s="972"/>
      <c r="K41" s="972"/>
      <c r="L41" s="972"/>
      <c r="M41" s="972"/>
      <c r="N41" s="973"/>
    </row>
    <row r="42" spans="1:15" s="235" customFormat="1" ht="18" customHeight="1">
      <c r="A42" s="965"/>
      <c r="B42" s="966"/>
      <c r="C42" s="966"/>
      <c r="D42" s="967"/>
      <c r="E42" s="974"/>
      <c r="F42" s="975"/>
      <c r="G42" s="975"/>
      <c r="H42" s="975"/>
      <c r="I42" s="975"/>
      <c r="J42" s="975"/>
      <c r="K42" s="975"/>
      <c r="L42" s="975"/>
      <c r="M42" s="975"/>
      <c r="N42" s="976"/>
    </row>
    <row r="43" spans="1:15" s="235" customFormat="1" ht="18" customHeight="1">
      <c r="A43" s="965"/>
      <c r="B43" s="966"/>
      <c r="C43" s="966"/>
      <c r="D43" s="967"/>
      <c r="E43" s="977"/>
      <c r="F43" s="975"/>
      <c r="G43" s="975"/>
      <c r="H43" s="975"/>
      <c r="I43" s="975"/>
      <c r="J43" s="975"/>
      <c r="K43" s="975"/>
      <c r="L43" s="975"/>
      <c r="M43" s="975"/>
      <c r="N43" s="976"/>
    </row>
    <row r="44" spans="1:15" s="235" customFormat="1" ht="18" customHeight="1">
      <c r="A44" s="965"/>
      <c r="B44" s="966"/>
      <c r="C44" s="966"/>
      <c r="D44" s="967"/>
      <c r="E44" s="977"/>
      <c r="F44" s="975"/>
      <c r="G44" s="975"/>
      <c r="H44" s="975"/>
      <c r="I44" s="975"/>
      <c r="J44" s="975"/>
      <c r="K44" s="975"/>
      <c r="L44" s="975"/>
      <c r="M44" s="975"/>
      <c r="N44" s="976"/>
    </row>
    <row r="45" spans="1:15" s="235" customFormat="1" ht="18" customHeight="1">
      <c r="A45" s="965"/>
      <c r="B45" s="966"/>
      <c r="C45" s="966"/>
      <c r="D45" s="967"/>
      <c r="E45" s="977"/>
      <c r="F45" s="975"/>
      <c r="G45" s="975"/>
      <c r="H45" s="975"/>
      <c r="I45" s="975"/>
      <c r="J45" s="975"/>
      <c r="K45" s="975"/>
      <c r="L45" s="975"/>
      <c r="M45" s="975"/>
      <c r="N45" s="976"/>
    </row>
    <row r="46" spans="1:15" s="235" customFormat="1" ht="18" customHeight="1">
      <c r="A46" s="965"/>
      <c r="B46" s="966"/>
      <c r="C46" s="966"/>
      <c r="D46" s="967"/>
      <c r="E46" s="977"/>
      <c r="F46" s="975"/>
      <c r="G46" s="975"/>
      <c r="H46" s="975"/>
      <c r="I46" s="975"/>
      <c r="J46" s="975"/>
      <c r="K46" s="975"/>
      <c r="L46" s="975"/>
      <c r="M46" s="975"/>
      <c r="N46" s="976"/>
    </row>
    <row r="47" spans="1:15" s="235" customFormat="1" ht="18" customHeight="1">
      <c r="A47" s="965"/>
      <c r="B47" s="966"/>
      <c r="C47" s="966"/>
      <c r="D47" s="967"/>
      <c r="E47" s="977"/>
      <c r="F47" s="975"/>
      <c r="G47" s="975"/>
      <c r="H47" s="975"/>
      <c r="I47" s="975"/>
      <c r="J47" s="975"/>
      <c r="K47" s="975"/>
      <c r="L47" s="975"/>
      <c r="M47" s="975"/>
      <c r="N47" s="976"/>
    </row>
    <row r="48" spans="1:15" s="235" customFormat="1" ht="18" customHeight="1">
      <c r="A48" s="965"/>
      <c r="B48" s="966"/>
      <c r="C48" s="966"/>
      <c r="D48" s="967"/>
      <c r="E48" s="978"/>
      <c r="F48" s="979"/>
      <c r="G48" s="979"/>
      <c r="H48" s="979"/>
      <c r="I48" s="979"/>
      <c r="J48" s="979"/>
      <c r="K48" s="979"/>
      <c r="L48" s="979"/>
      <c r="M48" s="979"/>
      <c r="N48" s="980"/>
    </row>
    <row r="49" spans="1:14" s="235" customFormat="1" ht="18" customHeight="1">
      <c r="A49" s="965"/>
      <c r="B49" s="966"/>
      <c r="C49" s="966"/>
      <c r="D49" s="967"/>
      <c r="E49" s="978"/>
      <c r="F49" s="979"/>
      <c r="G49" s="979"/>
      <c r="H49" s="979"/>
      <c r="I49" s="979"/>
      <c r="J49" s="979"/>
      <c r="K49" s="979"/>
      <c r="L49" s="979"/>
      <c r="M49" s="979"/>
      <c r="N49" s="980"/>
    </row>
    <row r="50" spans="1:14" s="235" customFormat="1" ht="18" customHeight="1">
      <c r="A50" s="968"/>
      <c r="B50" s="969"/>
      <c r="C50" s="969"/>
      <c r="D50" s="970"/>
      <c r="E50" s="981"/>
      <c r="F50" s="982"/>
      <c r="G50" s="982"/>
      <c r="H50" s="982"/>
      <c r="I50" s="982"/>
      <c r="J50" s="982"/>
      <c r="K50" s="982"/>
      <c r="L50" s="982"/>
      <c r="M50" s="982"/>
      <c r="N50" s="983"/>
    </row>
    <row r="51" spans="1:14" s="246" customFormat="1" ht="18" customHeight="1"/>
    <row r="52" spans="1:14" s="246" customFormat="1" ht="18" customHeight="1"/>
    <row r="53" spans="1:14" s="246" customFormat="1" ht="18" customHeight="1"/>
    <row r="54" spans="1:14" s="246" customFormat="1" ht="18" customHeight="1"/>
    <row r="55" spans="1:14" s="246" customFormat="1" ht="18" customHeight="1"/>
    <row r="56" spans="1:14" s="246" customFormat="1" ht="18" customHeight="1"/>
    <row r="57" spans="1:14" s="246" customFormat="1" ht="18" customHeight="1"/>
    <row r="58" spans="1:14" s="246" customFormat="1" ht="18" customHeight="1"/>
    <row r="59" spans="1:14" s="246" customFormat="1" ht="18" customHeight="1"/>
    <row r="60" spans="1:14" s="246" customFormat="1" ht="18" customHeight="1"/>
    <row r="61" spans="1:14" ht="23.1" customHeight="1"/>
    <row r="62" spans="1:14" ht="23.1" customHeight="1"/>
    <row r="63" spans="1:14" ht="23.1" customHeight="1"/>
    <row r="64" spans="1:14" ht="23.1" customHeight="1"/>
    <row r="65" ht="23.1" customHeight="1"/>
    <row r="66" ht="23.1" customHeight="1"/>
    <row r="67" ht="23.1" customHeight="1"/>
    <row r="68" ht="23.1" customHeight="1"/>
    <row r="69" ht="23.1" customHeight="1"/>
    <row r="70" ht="23.1" customHeight="1"/>
    <row r="71" ht="23.1" customHeight="1"/>
    <row r="72" ht="23.1" customHeight="1"/>
    <row r="73" ht="23.1" customHeight="1"/>
    <row r="74" ht="23.1" customHeight="1"/>
  </sheetData>
  <sheetProtection selectLockedCells="1"/>
  <mergeCells count="95">
    <mergeCell ref="C38:D38"/>
    <mergeCell ref="E38:G38"/>
    <mergeCell ref="H38:J38"/>
    <mergeCell ref="K38:N38"/>
    <mergeCell ref="A41:D50"/>
    <mergeCell ref="E41:N50"/>
    <mergeCell ref="C39:D39"/>
    <mergeCell ref="E39:G39"/>
    <mergeCell ref="H39:J39"/>
    <mergeCell ref="K39:N39"/>
    <mergeCell ref="C40:D40"/>
    <mergeCell ref="E40:G40"/>
    <mergeCell ref="H40:J40"/>
    <mergeCell ref="K40:N40"/>
    <mergeCell ref="A35:B40"/>
    <mergeCell ref="C35:D35"/>
    <mergeCell ref="E35:J35"/>
    <mergeCell ref="K35:N35"/>
    <mergeCell ref="C36:D36"/>
    <mergeCell ref="E36:G36"/>
    <mergeCell ref="H37:J37"/>
    <mergeCell ref="K37:N37"/>
    <mergeCell ref="H36:J36"/>
    <mergeCell ref="K36:N36"/>
    <mergeCell ref="C37:D37"/>
    <mergeCell ref="E37:G37"/>
    <mergeCell ref="F27:G27"/>
    <mergeCell ref="A28:B31"/>
    <mergeCell ref="C28:D28"/>
    <mergeCell ref="E28:N28"/>
    <mergeCell ref="C29:D29"/>
    <mergeCell ref="E29:N29"/>
    <mergeCell ref="C30:D30"/>
    <mergeCell ref="E30:N30"/>
    <mergeCell ref="C31:D31"/>
    <mergeCell ref="E31:N31"/>
    <mergeCell ref="A21:B27"/>
    <mergeCell ref="C21:E21"/>
    <mergeCell ref="F21:H21"/>
    <mergeCell ref="J21:N21"/>
    <mergeCell ref="C22:E22"/>
    <mergeCell ref="J22:N22"/>
    <mergeCell ref="C26:E26"/>
    <mergeCell ref="J26:N26"/>
    <mergeCell ref="C27:E27"/>
    <mergeCell ref="J27:N27"/>
    <mergeCell ref="F13:G13"/>
    <mergeCell ref="F22:G22"/>
    <mergeCell ref="F23:G23"/>
    <mergeCell ref="F24:G24"/>
    <mergeCell ref="F25:G25"/>
    <mergeCell ref="F26:G26"/>
    <mergeCell ref="C23:E23"/>
    <mergeCell ref="C25:E25"/>
    <mergeCell ref="J25:N25"/>
    <mergeCell ref="J23:N23"/>
    <mergeCell ref="C24:E24"/>
    <mergeCell ref="J24:N24"/>
    <mergeCell ref="A14:B17"/>
    <mergeCell ref="C14:D14"/>
    <mergeCell ref="E14:N14"/>
    <mergeCell ref="C15:D15"/>
    <mergeCell ref="E15:N15"/>
    <mergeCell ref="C16:D16"/>
    <mergeCell ref="E16:N16"/>
    <mergeCell ref="C17:D17"/>
    <mergeCell ref="E17:N17"/>
    <mergeCell ref="A3:N4"/>
    <mergeCell ref="A5:C5"/>
    <mergeCell ref="E5:F5"/>
    <mergeCell ref="G5:I5"/>
    <mergeCell ref="K1:N1"/>
    <mergeCell ref="D1:E1"/>
    <mergeCell ref="A1:C1"/>
    <mergeCell ref="A7:B13"/>
    <mergeCell ref="C7:E7"/>
    <mergeCell ref="F7:H7"/>
    <mergeCell ref="J7:N7"/>
    <mergeCell ref="C8:E8"/>
    <mergeCell ref="J8:N8"/>
    <mergeCell ref="C9:E9"/>
    <mergeCell ref="J9:N9"/>
    <mergeCell ref="C11:E11"/>
    <mergeCell ref="J11:N11"/>
    <mergeCell ref="C10:E10"/>
    <mergeCell ref="J10:N10"/>
    <mergeCell ref="C12:E12"/>
    <mergeCell ref="J12:N12"/>
    <mergeCell ref="C13:E13"/>
    <mergeCell ref="J13:N13"/>
    <mergeCell ref="F8:G8"/>
    <mergeCell ref="F9:G9"/>
    <mergeCell ref="F10:G10"/>
    <mergeCell ref="F11:G11"/>
    <mergeCell ref="F12:G12"/>
  </mergeCells>
  <phoneticPr fontId="2"/>
  <printOptions horizontalCentered="1"/>
  <pageMargins left="0.23622047244094491" right="0.23622047244094491" top="0.74803149606299213" bottom="0.74803149606299213" header="0.31496062992125984" footer="0.31496062992125984"/>
  <pageSetup paperSize="9" scale="86" fitToHeight="2" orientation="portrait" cellComments="asDisplayed"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topLeftCell="A4" zoomScale="80" zoomScaleNormal="80" workbookViewId="0">
      <selection activeCell="H9" sqref="H9:N10"/>
    </sheetView>
  </sheetViews>
  <sheetFormatPr defaultColWidth="12.625" defaultRowHeight="23.25" customHeight="1"/>
  <cols>
    <col min="1" max="7" width="13.125" style="283" customWidth="1"/>
    <col min="8" max="16384" width="12.625" style="283"/>
  </cols>
  <sheetData>
    <row r="1" spans="1:8" s="245" customFormat="1" ht="23.25" customHeight="1">
      <c r="A1" s="694" t="s">
        <v>437</v>
      </c>
      <c r="B1" s="1019" t="s">
        <v>517</v>
      </c>
      <c r="C1" s="1020"/>
      <c r="D1" s="693"/>
      <c r="E1" s="693"/>
      <c r="F1" s="703" t="s">
        <v>439</v>
      </c>
      <c r="G1" s="1000">
        <v>42125</v>
      </c>
      <c r="H1" s="1001"/>
    </row>
    <row r="2" spans="1:8" s="245" customFormat="1" ht="23.25" customHeight="1">
      <c r="A2" s="698"/>
      <c r="B2" s="699"/>
      <c r="C2" s="700"/>
      <c r="D2" s="693"/>
      <c r="E2" s="693"/>
      <c r="F2" s="692"/>
      <c r="G2" s="701"/>
      <c r="H2" s="702"/>
    </row>
    <row r="3" spans="1:8" s="245" customFormat="1" ht="23.25" customHeight="1">
      <c r="A3" s="785" t="s">
        <v>424</v>
      </c>
      <c r="B3" s="785"/>
      <c r="C3" s="785"/>
      <c r="D3" s="785"/>
      <c r="E3" s="785"/>
      <c r="F3" s="785"/>
      <c r="G3" s="785"/>
      <c r="H3" s="785"/>
    </row>
    <row r="4" spans="1:8" s="245" customFormat="1" ht="23.25" customHeight="1">
      <c r="A4" s="785"/>
      <c r="B4" s="785"/>
      <c r="C4" s="785"/>
      <c r="D4" s="785"/>
      <c r="E4" s="785"/>
      <c r="F4" s="785"/>
      <c r="G4" s="785"/>
      <c r="H4" s="785"/>
    </row>
    <row r="5" spans="1:8" ht="23.25" customHeight="1">
      <c r="A5" s="294" t="s">
        <v>416</v>
      </c>
    </row>
    <row r="6" spans="1:8" ht="23.25" customHeight="1">
      <c r="A6" s="1002" t="s">
        <v>518</v>
      </c>
      <c r="B6" s="1003"/>
      <c r="C6" s="1003"/>
      <c r="D6" s="1003"/>
      <c r="E6" s="1003"/>
      <c r="F6" s="1003"/>
      <c r="G6" s="1003"/>
      <c r="H6" s="1004"/>
    </row>
    <row r="7" spans="1:8" ht="23.25" customHeight="1">
      <c r="A7" s="1005"/>
      <c r="B7" s="1006"/>
      <c r="C7" s="1006"/>
      <c r="D7" s="1006"/>
      <c r="E7" s="1006"/>
      <c r="F7" s="1006"/>
      <c r="G7" s="1006"/>
      <c r="H7" s="1007"/>
    </row>
    <row r="8" spans="1:8" ht="23.25" customHeight="1">
      <c r="A8" s="1008"/>
      <c r="B8" s="1009"/>
      <c r="C8" s="1009"/>
      <c r="D8" s="1009"/>
      <c r="E8" s="1009"/>
      <c r="F8" s="1009"/>
      <c r="G8" s="1009"/>
      <c r="H8" s="1010"/>
    </row>
    <row r="10" spans="1:8" ht="23.25" customHeight="1">
      <c r="A10" s="294" t="s">
        <v>417</v>
      </c>
    </row>
    <row r="11" spans="1:8" ht="23.25" customHeight="1">
      <c r="A11" s="1002" t="s">
        <v>519</v>
      </c>
      <c r="B11" s="1011"/>
      <c r="C11" s="1011"/>
      <c r="D11" s="1011"/>
      <c r="E11" s="1011"/>
      <c r="F11" s="1011"/>
      <c r="G11" s="1011"/>
      <c r="H11" s="1012"/>
    </row>
    <row r="12" spans="1:8" ht="23.25" customHeight="1">
      <c r="A12" s="1013"/>
      <c r="B12" s="1014"/>
      <c r="C12" s="1014"/>
      <c r="D12" s="1014"/>
      <c r="E12" s="1014"/>
      <c r="F12" s="1014"/>
      <c r="G12" s="1014"/>
      <c r="H12" s="1015"/>
    </row>
    <row r="13" spans="1:8" ht="23.25" customHeight="1">
      <c r="A13" s="1016"/>
      <c r="B13" s="1017"/>
      <c r="C13" s="1017"/>
      <c r="D13" s="1017"/>
      <c r="E13" s="1017"/>
      <c r="F13" s="1017"/>
      <c r="G13" s="1017"/>
      <c r="H13" s="1018"/>
    </row>
    <row r="14" spans="1:8" ht="23.25" customHeight="1">
      <c r="A14" s="689" t="s">
        <v>418</v>
      </c>
      <c r="B14" s="376">
        <v>45000</v>
      </c>
      <c r="C14" s="293" t="s">
        <v>420</v>
      </c>
      <c r="D14" s="689" t="s">
        <v>419</v>
      </c>
      <c r="E14" s="376">
        <v>5000</v>
      </c>
      <c r="F14" s="293" t="s">
        <v>420</v>
      </c>
    </row>
    <row r="16" spans="1:8" ht="23.25" customHeight="1">
      <c r="A16" s="294" t="s">
        <v>421</v>
      </c>
    </row>
    <row r="17" spans="1:8" ht="23.25" customHeight="1">
      <c r="A17" s="1002" t="s">
        <v>520</v>
      </c>
      <c r="B17" s="1011"/>
      <c r="C17" s="1011"/>
      <c r="D17" s="1011"/>
      <c r="E17" s="1011"/>
      <c r="F17" s="1011"/>
      <c r="G17" s="1011"/>
      <c r="H17" s="1012"/>
    </row>
    <row r="18" spans="1:8" ht="23.25" customHeight="1">
      <c r="A18" s="1013"/>
      <c r="B18" s="1014"/>
      <c r="C18" s="1014"/>
      <c r="D18" s="1014"/>
      <c r="E18" s="1014"/>
      <c r="F18" s="1014"/>
      <c r="G18" s="1014"/>
      <c r="H18" s="1015"/>
    </row>
    <row r="19" spans="1:8" ht="23.25" customHeight="1">
      <c r="A19" s="1016"/>
      <c r="B19" s="1017"/>
      <c r="C19" s="1017"/>
      <c r="D19" s="1017"/>
      <c r="E19" s="1017"/>
      <c r="F19" s="1017"/>
      <c r="G19" s="1017"/>
      <c r="H19" s="1018"/>
    </row>
    <row r="21" spans="1:8" ht="23.25" customHeight="1">
      <c r="A21" s="294" t="s">
        <v>422</v>
      </c>
    </row>
    <row r="22" spans="1:8" ht="41.25" customHeight="1" thickBot="1">
      <c r="B22" s="998" t="s">
        <v>415</v>
      </c>
      <c r="C22" s="999"/>
      <c r="D22" s="292" t="s">
        <v>414</v>
      </c>
      <c r="E22" s="249"/>
    </row>
    <row r="23" spans="1:8" ht="41.25" customHeight="1">
      <c r="A23" s="996" t="s">
        <v>413</v>
      </c>
      <c r="B23" s="291" t="s">
        <v>412</v>
      </c>
      <c r="C23" s="290" t="s">
        <v>411</v>
      </c>
      <c r="D23" s="289"/>
      <c r="E23" s="249"/>
    </row>
    <row r="24" spans="1:8" ht="41.25" customHeight="1">
      <c r="A24" s="997"/>
      <c r="B24" s="288" t="s">
        <v>410</v>
      </c>
      <c r="C24" s="287" t="s">
        <v>409</v>
      </c>
      <c r="D24" s="284"/>
      <c r="E24" s="249"/>
    </row>
    <row r="25" spans="1:8" ht="41.25" customHeight="1">
      <c r="A25" s="286" t="s">
        <v>408</v>
      </c>
      <c r="B25" s="285"/>
      <c r="C25" s="284"/>
      <c r="D25" s="295"/>
      <c r="E25" s="249"/>
    </row>
    <row r="27" spans="1:8" ht="23.25" customHeight="1">
      <c r="A27" s="994" t="s">
        <v>423</v>
      </c>
      <c r="B27" s="995"/>
      <c r="C27" s="995"/>
      <c r="D27" s="995"/>
      <c r="E27" s="995"/>
      <c r="F27" s="995"/>
      <c r="G27" s="995"/>
      <c r="H27" s="995"/>
    </row>
    <row r="28" spans="1:8" ht="36" customHeight="1">
      <c r="B28" s="301" t="s">
        <v>521</v>
      </c>
      <c r="C28" s="302" t="s">
        <v>522</v>
      </c>
      <c r="D28" s="302" t="s">
        <v>523</v>
      </c>
      <c r="E28" s="302" t="s">
        <v>524</v>
      </c>
      <c r="F28" s="296" t="s">
        <v>525</v>
      </c>
      <c r="G28" s="296" t="s">
        <v>526</v>
      </c>
      <c r="H28" s="297"/>
    </row>
    <row r="29" spans="1:8" ht="36" customHeight="1">
      <c r="A29" s="298" t="s">
        <v>527</v>
      </c>
      <c r="B29" s="303" t="s">
        <v>531</v>
      </c>
      <c r="C29" s="304" t="s">
        <v>532</v>
      </c>
      <c r="D29" s="321" t="s">
        <v>533</v>
      </c>
      <c r="E29" s="321" t="s">
        <v>533</v>
      </c>
      <c r="F29" s="321" t="s">
        <v>534</v>
      </c>
      <c r="G29" s="321" t="s">
        <v>536</v>
      </c>
      <c r="H29" s="305"/>
    </row>
    <row r="30" spans="1:8" ht="36" customHeight="1">
      <c r="A30" s="299" t="s">
        <v>528</v>
      </c>
      <c r="B30" s="306" t="s">
        <v>531</v>
      </c>
      <c r="C30" s="307" t="s">
        <v>531</v>
      </c>
      <c r="D30" s="307" t="s">
        <v>531</v>
      </c>
      <c r="E30" s="307" t="s">
        <v>531</v>
      </c>
      <c r="F30" s="322" t="s">
        <v>534</v>
      </c>
      <c r="G30" s="322" t="s">
        <v>536</v>
      </c>
      <c r="H30" s="308"/>
    </row>
    <row r="31" spans="1:8" ht="36" customHeight="1">
      <c r="A31" s="299" t="s">
        <v>529</v>
      </c>
      <c r="B31" s="306" t="s">
        <v>531</v>
      </c>
      <c r="C31" s="307" t="s">
        <v>531</v>
      </c>
      <c r="D31" s="322" t="s">
        <v>533</v>
      </c>
      <c r="E31" s="322" t="s">
        <v>533</v>
      </c>
      <c r="F31" s="307" t="s">
        <v>535</v>
      </c>
      <c r="G31" s="307" t="s">
        <v>535</v>
      </c>
      <c r="H31" s="308"/>
    </row>
    <row r="32" spans="1:8" ht="36" customHeight="1">
      <c r="A32" s="299" t="s">
        <v>530</v>
      </c>
      <c r="B32" s="306" t="s">
        <v>531</v>
      </c>
      <c r="C32" s="307" t="s">
        <v>531</v>
      </c>
      <c r="D32" s="322" t="s">
        <v>533</v>
      </c>
      <c r="E32" s="322" t="s">
        <v>533</v>
      </c>
      <c r="F32" s="322" t="s">
        <v>534</v>
      </c>
      <c r="G32" s="322" t="s">
        <v>534</v>
      </c>
      <c r="H32" s="308"/>
    </row>
    <row r="33" spans="1:8" ht="36" customHeight="1">
      <c r="A33" s="299"/>
      <c r="B33" s="306"/>
      <c r="C33" s="307"/>
      <c r="D33" s="307"/>
      <c r="E33" s="307"/>
      <c r="F33" s="307"/>
      <c r="G33" s="307"/>
      <c r="H33" s="308"/>
    </row>
    <row r="34" spans="1:8" ht="36" customHeight="1">
      <c r="A34" s="299"/>
      <c r="B34" s="306"/>
      <c r="C34" s="307"/>
      <c r="D34" s="307"/>
      <c r="E34" s="307"/>
      <c r="F34" s="307"/>
      <c r="G34" s="307"/>
      <c r="H34" s="308"/>
    </row>
    <row r="35" spans="1:8" ht="36" customHeight="1">
      <c r="A35" s="299"/>
      <c r="B35" s="306"/>
      <c r="C35" s="307"/>
      <c r="D35" s="307"/>
      <c r="E35" s="307"/>
      <c r="F35" s="307"/>
      <c r="G35" s="307"/>
      <c r="H35" s="308"/>
    </row>
    <row r="36" spans="1:8" ht="36" customHeight="1">
      <c r="A36" s="300"/>
      <c r="B36" s="309"/>
      <c r="C36" s="310"/>
      <c r="D36" s="310"/>
      <c r="E36" s="310"/>
      <c r="F36" s="310"/>
      <c r="G36" s="310"/>
      <c r="H36" s="311"/>
    </row>
    <row r="41" spans="1:8" ht="23.25" customHeight="1">
      <c r="A41" s="249"/>
      <c r="B41" s="249"/>
      <c r="C41" s="249"/>
      <c r="D41" s="249"/>
      <c r="E41" s="249"/>
    </row>
  </sheetData>
  <mergeCells count="9">
    <mergeCell ref="A27:H27"/>
    <mergeCell ref="A23:A24"/>
    <mergeCell ref="B22:C22"/>
    <mergeCell ref="A3:H4"/>
    <mergeCell ref="G1:H1"/>
    <mergeCell ref="A6:H8"/>
    <mergeCell ref="A11:H13"/>
    <mergeCell ref="A17:H19"/>
    <mergeCell ref="B1:C1"/>
  </mergeCells>
  <phoneticPr fontId="2"/>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90" zoomScaleNormal="90" workbookViewId="0">
      <selection activeCell="L10" sqref="L10"/>
    </sheetView>
  </sheetViews>
  <sheetFormatPr defaultColWidth="9" defaultRowHeight="18" customHeight="1"/>
  <cols>
    <col min="1" max="1" width="5.625" style="1" customWidth="1"/>
    <col min="2" max="2" width="21.625" style="11" customWidth="1"/>
    <col min="3" max="3" width="10.625" style="484" customWidth="1"/>
    <col min="4" max="4" width="7.125" style="25" customWidth="1"/>
    <col min="5" max="5" width="10.625" style="11" customWidth="1"/>
    <col min="6" max="6" width="7.125" style="25" customWidth="1"/>
    <col min="7" max="7" width="10.625" style="11" customWidth="1"/>
    <col min="8" max="8" width="7.125" style="25" customWidth="1"/>
    <col min="9" max="9" width="4.5" style="1" customWidth="1"/>
    <col min="10" max="10" width="6.125" style="1" customWidth="1"/>
    <col min="11" max="11" width="21.625" style="1" customWidth="1"/>
    <col min="12" max="12" width="10.625" style="11" customWidth="1"/>
    <col min="13" max="13" width="7.125" style="1" customWidth="1"/>
    <col min="14" max="14" width="10.625" style="11" customWidth="1"/>
    <col min="15" max="15" width="7.125" style="1" customWidth="1"/>
    <col min="16" max="16" width="10.625" style="11" customWidth="1"/>
    <col min="17" max="17" width="7.125" style="1" customWidth="1"/>
    <col min="18" max="16384" width="9" style="1"/>
  </cols>
  <sheetData>
    <row r="1" spans="1:17" ht="18" customHeight="1">
      <c r="A1" s="52" t="s">
        <v>428</v>
      </c>
      <c r="D1" s="26"/>
      <c r="E1" s="491"/>
      <c r="F1"/>
      <c r="H1" s="4"/>
      <c r="J1" s="4"/>
    </row>
    <row r="2" spans="1:17" ht="18" customHeight="1">
      <c r="A2" s="52"/>
      <c r="C2" s="493"/>
      <c r="D2" s="377" t="s">
        <v>435</v>
      </c>
      <c r="E2" s="491"/>
      <c r="F2"/>
      <c r="H2" s="4"/>
      <c r="J2" s="4"/>
    </row>
    <row r="3" spans="1:17" ht="18" customHeight="1">
      <c r="A3" s="9" t="s">
        <v>156</v>
      </c>
      <c r="J3" s="9" t="s">
        <v>155</v>
      </c>
    </row>
    <row r="4" spans="1:17" ht="18" customHeight="1">
      <c r="H4" s="31" t="s">
        <v>54</v>
      </c>
      <c r="K4" s="11"/>
      <c r="L4" s="484"/>
      <c r="M4" s="25"/>
      <c r="O4" s="25"/>
      <c r="Q4" s="31" t="s">
        <v>54</v>
      </c>
    </row>
    <row r="5" spans="1:17" ht="18" customHeight="1">
      <c r="A5" s="161" t="s">
        <v>292</v>
      </c>
      <c r="C5" s="1030" t="s">
        <v>512</v>
      </c>
      <c r="D5" s="1031"/>
      <c r="E5" s="1030" t="s">
        <v>513</v>
      </c>
      <c r="F5" s="1031"/>
      <c r="G5" s="1030" t="s">
        <v>514</v>
      </c>
      <c r="H5" s="1031"/>
      <c r="K5" s="11"/>
      <c r="L5" s="1028" t="str">
        <f>IF(C5="","",C5)</f>
        <v>H1期</v>
      </c>
      <c r="M5" s="1029"/>
      <c r="N5" s="1028" t="str">
        <f>IF(E5="","",E5)</f>
        <v>H2期</v>
      </c>
      <c r="O5" s="1029"/>
      <c r="P5" s="1028" t="str">
        <f>IF(G5="","",G5)</f>
        <v>H3期</v>
      </c>
      <c r="Q5" s="1029"/>
    </row>
    <row r="6" spans="1:17" ht="18" customHeight="1">
      <c r="A6" s="1032" t="s">
        <v>61</v>
      </c>
      <c r="B6" s="1029"/>
      <c r="C6" s="485" t="s">
        <v>30</v>
      </c>
      <c r="D6" s="329" t="s">
        <v>31</v>
      </c>
      <c r="E6" s="485" t="s">
        <v>30</v>
      </c>
      <c r="F6" s="329" t="s">
        <v>31</v>
      </c>
      <c r="G6" s="485" t="s">
        <v>30</v>
      </c>
      <c r="H6" s="329" t="s">
        <v>31</v>
      </c>
      <c r="J6" s="1032" t="s">
        <v>61</v>
      </c>
      <c r="K6" s="1029"/>
      <c r="L6" s="485" t="s">
        <v>30</v>
      </c>
      <c r="M6" s="329" t="s">
        <v>42</v>
      </c>
      <c r="N6" s="485" t="s">
        <v>30</v>
      </c>
      <c r="O6" s="329" t="s">
        <v>42</v>
      </c>
      <c r="P6" s="485" t="s">
        <v>30</v>
      </c>
      <c r="Q6" s="329" t="s">
        <v>42</v>
      </c>
    </row>
    <row r="7" spans="1:17" ht="18" customHeight="1">
      <c r="A7" s="1043" t="s">
        <v>0</v>
      </c>
      <c r="B7" s="1044"/>
      <c r="C7" s="513">
        <v>39280000</v>
      </c>
      <c r="D7" s="35">
        <f>IF(ISERROR(C7/C$7),"",(C7/C$7))</f>
        <v>1</v>
      </c>
      <c r="E7" s="513">
        <v>38000000</v>
      </c>
      <c r="F7" s="35">
        <f>IF(ISERROR(E7/E$7),"",(E7/E$7))</f>
        <v>1</v>
      </c>
      <c r="G7" s="513">
        <v>37000000</v>
      </c>
      <c r="H7" s="35">
        <f>IF(ISERROR(G7/G$7),"",(G7/G$7))</f>
        <v>1</v>
      </c>
      <c r="J7" s="46" t="s">
        <v>40</v>
      </c>
      <c r="K7" s="50"/>
      <c r="L7" s="486">
        <f>SUM(L8:L13)</f>
        <v>11500000</v>
      </c>
      <c r="M7" s="35">
        <f>IF(ISERROR(L7/L$7),"",(L7/L$7))</f>
        <v>1</v>
      </c>
      <c r="N7" s="486">
        <f>SUM(N8:N13)</f>
        <v>11500000</v>
      </c>
      <c r="O7" s="35">
        <f>IF(ISERROR(N7/N$7),"",(N7/N$7))</f>
        <v>1</v>
      </c>
      <c r="P7" s="486">
        <f>SUM(P8:P13)</f>
        <v>12000000</v>
      </c>
      <c r="Q7" s="35">
        <f t="shared" ref="Q7:Q13" si="0">IF(ISERROR(P7/P$7),"",(P7/P$7))</f>
        <v>1</v>
      </c>
    </row>
    <row r="8" spans="1:17" ht="18" customHeight="1">
      <c r="A8" s="1045" t="s">
        <v>10</v>
      </c>
      <c r="B8" s="1046"/>
      <c r="C8" s="513">
        <v>27487000</v>
      </c>
      <c r="D8" s="35">
        <f t="shared" ref="D8:F28" si="1">IF(ISERROR(C8/C$7),"",(C8/C$7))</f>
        <v>0.69977087576374741</v>
      </c>
      <c r="E8" s="513">
        <v>26900000</v>
      </c>
      <c r="F8" s="35">
        <f t="shared" si="1"/>
        <v>0.70789473684210524</v>
      </c>
      <c r="G8" s="513">
        <v>26800000</v>
      </c>
      <c r="H8" s="35">
        <f t="shared" ref="H8" si="2">IF(ISERROR(G8/G$7),"",(G8/G$7))</f>
        <v>0.72432432432432436</v>
      </c>
      <c r="J8" s="47"/>
      <c r="K8" s="18" t="s">
        <v>22</v>
      </c>
      <c r="L8" s="514">
        <v>4500000</v>
      </c>
      <c r="M8" s="37">
        <f t="shared" ref="M8:M13" si="3">IF(ISERROR(L8/L$7),"",(L8/L$7))</f>
        <v>0.39130434782608697</v>
      </c>
      <c r="N8" s="514">
        <v>4500000</v>
      </c>
      <c r="O8" s="37">
        <f>IF(ISERROR(N8/N$7),"",(N8/N$7))</f>
        <v>0.39130434782608697</v>
      </c>
      <c r="P8" s="514">
        <v>4500000</v>
      </c>
      <c r="Q8" s="37">
        <f t="shared" si="0"/>
        <v>0.375</v>
      </c>
    </row>
    <row r="9" spans="1:17" ht="18" customHeight="1">
      <c r="A9" s="1033" t="s">
        <v>151</v>
      </c>
      <c r="B9" s="1034"/>
      <c r="C9" s="486">
        <f>C7-C8</f>
        <v>11793000</v>
      </c>
      <c r="D9" s="35">
        <f t="shared" si="1"/>
        <v>0.30022912423625253</v>
      </c>
      <c r="E9" s="486">
        <f>E7-E8</f>
        <v>11100000</v>
      </c>
      <c r="F9" s="35">
        <f t="shared" si="1"/>
        <v>0.29210526315789476</v>
      </c>
      <c r="G9" s="486">
        <f>G7-G8</f>
        <v>10200000</v>
      </c>
      <c r="H9" s="35">
        <f t="shared" ref="H9" si="4">IF(ISERROR(G9/G$7),"",(G9/G$7))</f>
        <v>0.27567567567567569</v>
      </c>
      <c r="J9" s="47"/>
      <c r="K9" s="22" t="s">
        <v>55</v>
      </c>
      <c r="L9" s="515">
        <v>2000000</v>
      </c>
      <c r="M9" s="39">
        <f t="shared" si="3"/>
        <v>0.17391304347826086</v>
      </c>
      <c r="N9" s="515">
        <v>2000000</v>
      </c>
      <c r="O9" s="39">
        <f t="shared" ref="O9:O13" si="5">IF(ISERROR(N9/N$7),"",(N9/N$7))</f>
        <v>0.17391304347826086</v>
      </c>
      <c r="P9" s="515">
        <v>2000000</v>
      </c>
      <c r="Q9" s="39">
        <f t="shared" si="0"/>
        <v>0.16666666666666666</v>
      </c>
    </row>
    <row r="10" spans="1:17" ht="18" customHeight="1">
      <c r="A10" s="1047" t="s">
        <v>145</v>
      </c>
      <c r="B10" s="1048"/>
      <c r="C10" s="487">
        <f>SUM(C11:C16)</f>
        <v>10599711</v>
      </c>
      <c r="D10" s="35">
        <f t="shared" si="1"/>
        <v>0.2698500763747454</v>
      </c>
      <c r="E10" s="487">
        <f>SUM(E11:E16)</f>
        <v>10473000</v>
      </c>
      <c r="F10" s="35">
        <f t="shared" si="1"/>
        <v>0.27560526315789474</v>
      </c>
      <c r="G10" s="487">
        <f>SUM(G11:G16)</f>
        <v>11149711</v>
      </c>
      <c r="H10" s="35">
        <f t="shared" ref="H10" si="6">IF(ISERROR(G10/G$7),"",(G10/G$7))</f>
        <v>0.30134354054054052</v>
      </c>
      <c r="J10" s="47"/>
      <c r="K10" s="22" t="s">
        <v>21</v>
      </c>
      <c r="L10" s="515">
        <v>1000000</v>
      </c>
      <c r="M10" s="39">
        <f t="shared" si="3"/>
        <v>8.6956521739130432E-2</v>
      </c>
      <c r="N10" s="515">
        <v>1000000</v>
      </c>
      <c r="O10" s="39">
        <f t="shared" si="5"/>
        <v>8.6956521739130432E-2</v>
      </c>
      <c r="P10" s="515">
        <v>1000000</v>
      </c>
      <c r="Q10" s="39">
        <f t="shared" si="0"/>
        <v>8.3333333333333329E-2</v>
      </c>
    </row>
    <row r="11" spans="1:17" ht="18" customHeight="1">
      <c r="A11" s="56"/>
      <c r="B11" s="36" t="s">
        <v>28</v>
      </c>
      <c r="C11" s="514">
        <v>7500000</v>
      </c>
      <c r="D11" s="37">
        <f t="shared" si="1"/>
        <v>0.19093686354378819</v>
      </c>
      <c r="E11" s="514">
        <v>7500000</v>
      </c>
      <c r="F11" s="37">
        <f t="shared" si="1"/>
        <v>0.19736842105263158</v>
      </c>
      <c r="G11" s="514">
        <v>7000000</v>
      </c>
      <c r="H11" s="37">
        <f t="shared" ref="H11" si="7">IF(ISERROR(G11/G$7),"",(G11/G$7))</f>
        <v>0.1891891891891892</v>
      </c>
      <c r="J11" s="47"/>
      <c r="K11" s="22" t="s">
        <v>35</v>
      </c>
      <c r="L11" s="515">
        <v>1000000</v>
      </c>
      <c r="M11" s="39">
        <f t="shared" si="3"/>
        <v>8.6956521739130432E-2</v>
      </c>
      <c r="N11" s="515">
        <v>1000000</v>
      </c>
      <c r="O11" s="39">
        <f t="shared" si="5"/>
        <v>8.6956521739130432E-2</v>
      </c>
      <c r="P11" s="515">
        <v>1000000</v>
      </c>
      <c r="Q11" s="39">
        <f t="shared" si="0"/>
        <v>8.3333333333333329E-2</v>
      </c>
    </row>
    <row r="12" spans="1:17" ht="18" customHeight="1">
      <c r="A12" s="56"/>
      <c r="B12" s="38" t="s">
        <v>27</v>
      </c>
      <c r="C12" s="515">
        <v>173000</v>
      </c>
      <c r="D12" s="39">
        <f t="shared" si="1"/>
        <v>4.4042769857433805E-3</v>
      </c>
      <c r="E12" s="515">
        <v>173000</v>
      </c>
      <c r="F12" s="39">
        <f t="shared" si="1"/>
        <v>4.552631578947368E-3</v>
      </c>
      <c r="G12" s="515">
        <v>173000</v>
      </c>
      <c r="H12" s="39">
        <f t="shared" ref="H12" si="8">IF(ISERROR(G12/G$7),"",(G12/G$7))</f>
        <v>4.6756756756756758E-3</v>
      </c>
      <c r="J12" s="47"/>
      <c r="K12" s="22" t="s">
        <v>301</v>
      </c>
      <c r="L12" s="515">
        <v>1000000</v>
      </c>
      <c r="M12" s="39">
        <f t="shared" si="3"/>
        <v>8.6956521739130432E-2</v>
      </c>
      <c r="N12" s="515">
        <v>1000000</v>
      </c>
      <c r="O12" s="39">
        <f t="shared" si="5"/>
        <v>8.6956521739130432E-2</v>
      </c>
      <c r="P12" s="515">
        <v>1500000</v>
      </c>
      <c r="Q12" s="39">
        <f t="shared" si="0"/>
        <v>0.125</v>
      </c>
    </row>
    <row r="13" spans="1:17" ht="18" customHeight="1">
      <c r="A13" s="56"/>
      <c r="B13" s="40" t="s">
        <v>205</v>
      </c>
      <c r="C13" s="515">
        <v>1526711</v>
      </c>
      <c r="D13" s="39">
        <f t="shared" si="1"/>
        <v>3.8867387983706723E-2</v>
      </c>
      <c r="E13" s="515">
        <v>1400000</v>
      </c>
      <c r="F13" s="39">
        <f t="shared" si="1"/>
        <v>3.6842105263157891E-2</v>
      </c>
      <c r="G13" s="515">
        <v>1526711</v>
      </c>
      <c r="H13" s="39">
        <f t="shared" ref="H13" si="9">IF(ISERROR(G13/G$7),"",(G13/G$7))</f>
        <v>4.1262459459459458E-2</v>
      </c>
      <c r="J13" s="47"/>
      <c r="K13" s="54" t="s">
        <v>36</v>
      </c>
      <c r="L13" s="520">
        <v>2000000</v>
      </c>
      <c r="M13" s="55">
        <f t="shared" si="3"/>
        <v>0.17391304347826086</v>
      </c>
      <c r="N13" s="520">
        <v>2000000</v>
      </c>
      <c r="O13" s="55">
        <f t="shared" si="5"/>
        <v>0.17391304347826086</v>
      </c>
      <c r="P13" s="520">
        <v>2000000</v>
      </c>
      <c r="Q13" s="55">
        <f t="shared" si="0"/>
        <v>0.16666666666666666</v>
      </c>
    </row>
    <row r="14" spans="1:17" ht="18" customHeight="1">
      <c r="A14" s="56"/>
      <c r="B14" s="38" t="s">
        <v>29</v>
      </c>
      <c r="C14" s="515">
        <v>0</v>
      </c>
      <c r="D14" s="39">
        <f t="shared" si="1"/>
        <v>0</v>
      </c>
      <c r="E14" s="515">
        <v>0</v>
      </c>
      <c r="F14" s="39">
        <f t="shared" si="1"/>
        <v>0</v>
      </c>
      <c r="G14" s="515">
        <v>0</v>
      </c>
      <c r="H14" s="39">
        <f t="shared" ref="H14" si="10">IF(ISERROR(G14/G$7),"",(G14/G$7))</f>
        <v>0</v>
      </c>
      <c r="J14" s="51" t="s">
        <v>41</v>
      </c>
      <c r="K14" s="50"/>
      <c r="L14" s="486">
        <f>SUM(L15:L20)</f>
        <v>11500000</v>
      </c>
      <c r="M14" s="35">
        <f>IF(ISERROR(L14/L$14),"",(L14/L$14))</f>
        <v>1</v>
      </c>
      <c r="N14" s="486">
        <f>SUM(N15:N20)</f>
        <v>11500000</v>
      </c>
      <c r="O14" s="35">
        <f t="shared" ref="O14:O20" si="11">IF(ISERROR(N14/N$14),"",(N14/N$14))</f>
        <v>1</v>
      </c>
      <c r="P14" s="486">
        <f>SUM(P15:P20)</f>
        <v>12000000</v>
      </c>
      <c r="Q14" s="35">
        <f>IF(ISERROR(P14/P$14),"",(P14/P$14))</f>
        <v>1</v>
      </c>
    </row>
    <row r="15" spans="1:17" ht="18" customHeight="1">
      <c r="A15" s="56"/>
      <c r="B15" s="38" t="s">
        <v>206</v>
      </c>
      <c r="C15" s="515">
        <v>1200000</v>
      </c>
      <c r="D15" s="39">
        <f t="shared" si="1"/>
        <v>3.0549898167006109E-2</v>
      </c>
      <c r="E15" s="515">
        <v>1200000</v>
      </c>
      <c r="F15" s="39">
        <f t="shared" si="1"/>
        <v>3.1578947368421054E-2</v>
      </c>
      <c r="G15" s="515">
        <v>1200000</v>
      </c>
      <c r="H15" s="39">
        <f t="shared" ref="H15" si="12">IF(ISERROR(G15/G$7),"",(G15/G$7))</f>
        <v>3.2432432432432434E-2</v>
      </c>
      <c r="J15" s="47"/>
      <c r="K15" s="18" t="s">
        <v>56</v>
      </c>
      <c r="L15" s="514">
        <v>2000000</v>
      </c>
      <c r="M15" s="37">
        <f t="shared" ref="M15:M20" si="13">IF(ISERROR(L15/L$14),"",(L15/L$14))</f>
        <v>0.17391304347826086</v>
      </c>
      <c r="N15" s="514">
        <v>2000000</v>
      </c>
      <c r="O15" s="37">
        <f t="shared" si="11"/>
        <v>0.17391304347826086</v>
      </c>
      <c r="P15" s="514">
        <v>2000000</v>
      </c>
      <c r="Q15" s="37">
        <f t="shared" ref="Q15:Q20" si="14">IF(ISERROR(P15/P$14),"",(P15/P$14))</f>
        <v>0.16666666666666666</v>
      </c>
    </row>
    <row r="16" spans="1:17" ht="18" customHeight="1">
      <c r="A16" s="57"/>
      <c r="B16" s="332" t="s">
        <v>88</v>
      </c>
      <c r="C16" s="516">
        <v>200000</v>
      </c>
      <c r="D16" s="41">
        <f t="shared" si="1"/>
        <v>5.0916496945010185E-3</v>
      </c>
      <c r="E16" s="516">
        <v>200000</v>
      </c>
      <c r="F16" s="41">
        <f t="shared" si="1"/>
        <v>5.263157894736842E-3</v>
      </c>
      <c r="G16" s="516">
        <v>1250000</v>
      </c>
      <c r="H16" s="41">
        <f t="shared" ref="H16" si="15">IF(ISERROR(G16/G$7),"",(G16/G$7))</f>
        <v>3.3783783783783786E-2</v>
      </c>
      <c r="J16" s="47"/>
      <c r="K16" s="22" t="s">
        <v>80</v>
      </c>
      <c r="L16" s="515">
        <v>1500000</v>
      </c>
      <c r="M16" s="39">
        <f t="shared" si="13"/>
        <v>0.13043478260869565</v>
      </c>
      <c r="N16" s="515">
        <v>1500000</v>
      </c>
      <c r="O16" s="39">
        <f>IF(ISERROR(N16/N$14),"",(N16/N$14))</f>
        <v>0.13043478260869565</v>
      </c>
      <c r="P16" s="515">
        <v>1500000</v>
      </c>
      <c r="Q16" s="39">
        <f>IF(ISERROR(P16/P$14),"",(P16/P$14))</f>
        <v>0.125</v>
      </c>
    </row>
    <row r="17" spans="1:17" ht="18" customHeight="1">
      <c r="A17" s="1035" t="s">
        <v>177</v>
      </c>
      <c r="B17" s="1029"/>
      <c r="C17" s="487">
        <f>C9-C10</f>
        <v>1193289</v>
      </c>
      <c r="D17" s="35">
        <f t="shared" si="1"/>
        <v>3.0379047861507129E-2</v>
      </c>
      <c r="E17" s="487">
        <f>E9-E10</f>
        <v>627000</v>
      </c>
      <c r="F17" s="35">
        <f t="shared" si="1"/>
        <v>1.6500000000000001E-2</v>
      </c>
      <c r="G17" s="487">
        <f>G9-G10</f>
        <v>-949711</v>
      </c>
      <c r="H17" s="35">
        <f t="shared" ref="H17" si="16">IF(ISERROR(G17/G$7),"",(G17/G$7))</f>
        <v>-2.5667864864864866E-2</v>
      </c>
      <c r="J17" s="47"/>
      <c r="K17" s="22" t="s">
        <v>37</v>
      </c>
      <c r="L17" s="515">
        <v>1000000</v>
      </c>
      <c r="M17" s="39">
        <f t="shared" si="13"/>
        <v>8.6956521739130432E-2</v>
      </c>
      <c r="N17" s="515">
        <v>1000000</v>
      </c>
      <c r="O17" s="39">
        <f t="shared" si="11"/>
        <v>8.6956521739130432E-2</v>
      </c>
      <c r="P17" s="515">
        <v>1000000</v>
      </c>
      <c r="Q17" s="39">
        <f t="shared" si="14"/>
        <v>8.3333333333333329E-2</v>
      </c>
    </row>
    <row r="18" spans="1:17" ht="18" customHeight="1">
      <c r="A18" s="1023" t="s">
        <v>194</v>
      </c>
      <c r="B18" s="144" t="s">
        <v>195</v>
      </c>
      <c r="C18" s="517"/>
      <c r="D18" s="39">
        <f t="shared" si="1"/>
        <v>0</v>
      </c>
      <c r="E18" s="515"/>
      <c r="F18" s="39">
        <f t="shared" si="1"/>
        <v>0</v>
      </c>
      <c r="G18" s="515"/>
      <c r="H18" s="39">
        <f t="shared" ref="H18" si="17">IF(ISERROR(G18/G$7),"",(G18/G$7))</f>
        <v>0</v>
      </c>
      <c r="J18" s="47"/>
      <c r="K18" s="22" t="s">
        <v>79</v>
      </c>
      <c r="L18" s="515">
        <v>5000000</v>
      </c>
      <c r="M18" s="39">
        <f t="shared" si="13"/>
        <v>0.43478260869565216</v>
      </c>
      <c r="N18" s="515">
        <v>5000000</v>
      </c>
      <c r="O18" s="39">
        <f t="shared" si="11"/>
        <v>0.43478260869565216</v>
      </c>
      <c r="P18" s="515">
        <v>5500000</v>
      </c>
      <c r="Q18" s="39">
        <f t="shared" si="14"/>
        <v>0.45833333333333331</v>
      </c>
    </row>
    <row r="19" spans="1:17" ht="18" customHeight="1">
      <c r="A19" s="1023"/>
      <c r="B19" s="151" t="s">
        <v>188</v>
      </c>
      <c r="C19" s="516"/>
      <c r="D19" s="41">
        <f t="shared" si="1"/>
        <v>0</v>
      </c>
      <c r="E19" s="518"/>
      <c r="F19" s="41">
        <f t="shared" si="1"/>
        <v>0</v>
      </c>
      <c r="G19" s="518"/>
      <c r="H19" s="41">
        <f t="shared" ref="H19" si="18">IF(ISERROR(G19/G$7),"",(G19/G$7))</f>
        <v>0</v>
      </c>
      <c r="J19" s="47"/>
      <c r="K19" s="22" t="s">
        <v>38</v>
      </c>
      <c r="L19" s="515">
        <v>1000000</v>
      </c>
      <c r="M19" s="39">
        <f t="shared" si="13"/>
        <v>8.6956521739130432E-2</v>
      </c>
      <c r="N19" s="515">
        <v>1000000</v>
      </c>
      <c r="O19" s="39">
        <f t="shared" si="11"/>
        <v>8.6956521739130432E-2</v>
      </c>
      <c r="P19" s="515">
        <v>1000000</v>
      </c>
      <c r="Q19" s="39">
        <f t="shared" si="14"/>
        <v>8.3333333333333329E-2</v>
      </c>
    </row>
    <row r="20" spans="1:17" ht="18" customHeight="1">
      <c r="A20" s="1023"/>
      <c r="B20" s="144" t="s">
        <v>60</v>
      </c>
      <c r="C20" s="517">
        <v>128000</v>
      </c>
      <c r="D20" s="145">
        <f t="shared" si="1"/>
        <v>3.2586558044806519E-3</v>
      </c>
      <c r="E20" s="517">
        <v>128000</v>
      </c>
      <c r="F20" s="145">
        <f t="shared" si="1"/>
        <v>3.3684210526315791E-3</v>
      </c>
      <c r="G20" s="517">
        <v>128000</v>
      </c>
      <c r="H20" s="145">
        <f t="shared" ref="H20" si="19">IF(ISERROR(G20/G$7),"",(G20/G$7))</f>
        <v>3.4594594594594594E-3</v>
      </c>
      <c r="J20" s="48"/>
      <c r="K20" s="19" t="s">
        <v>39</v>
      </c>
      <c r="L20" s="516">
        <v>1000000</v>
      </c>
      <c r="M20" s="41">
        <f t="shared" si="13"/>
        <v>8.6956521739130432E-2</v>
      </c>
      <c r="N20" s="516">
        <v>1000000</v>
      </c>
      <c r="O20" s="41">
        <f t="shared" si="11"/>
        <v>8.6956521739130432E-2</v>
      </c>
      <c r="P20" s="516">
        <v>1000000</v>
      </c>
      <c r="Q20" s="41">
        <f t="shared" si="14"/>
        <v>8.3333333333333329E-2</v>
      </c>
    </row>
    <row r="21" spans="1:17" ht="18" customHeight="1">
      <c r="A21" s="1023"/>
      <c r="B21" s="144" t="s">
        <v>178</v>
      </c>
      <c r="C21" s="517"/>
      <c r="D21" s="39">
        <f t="shared" si="1"/>
        <v>0</v>
      </c>
      <c r="E21" s="515"/>
      <c r="F21" s="39">
        <f t="shared" si="1"/>
        <v>0</v>
      </c>
      <c r="G21" s="515"/>
      <c r="H21" s="39">
        <f t="shared" ref="H21" si="20">IF(ISERROR(G21/G$7),"",(G21/G$7))</f>
        <v>0</v>
      </c>
      <c r="J21"/>
      <c r="L21" s="492"/>
      <c r="N21" s="492"/>
      <c r="P21" s="492"/>
    </row>
    <row r="22" spans="1:17" ht="18" customHeight="1">
      <c r="A22" s="1024"/>
      <c r="B22" s="151" t="s">
        <v>189</v>
      </c>
      <c r="C22" s="516"/>
      <c r="D22" s="41">
        <f t="shared" si="1"/>
        <v>0</v>
      </c>
      <c r="E22" s="516"/>
      <c r="F22" s="41">
        <f t="shared" si="1"/>
        <v>0</v>
      </c>
      <c r="G22" s="516"/>
      <c r="H22" s="41">
        <f t="shared" ref="H22" si="21">IF(ISERROR(G22/G$7),"",(G22/G$7))</f>
        <v>0</v>
      </c>
      <c r="J22"/>
      <c r="L22" s="492"/>
      <c r="N22" s="492"/>
      <c r="P22" s="492"/>
    </row>
    <row r="23" spans="1:17" s="4" customFormat="1" ht="18" customHeight="1">
      <c r="A23" s="1035" t="s">
        <v>153</v>
      </c>
      <c r="B23" s="1029"/>
      <c r="C23" s="487">
        <f>C17-C20+C18-C21+C19-C22</f>
        <v>1065289</v>
      </c>
      <c r="D23" s="35">
        <f t="shared" si="1"/>
        <v>2.7120392057026477E-2</v>
      </c>
      <c r="E23" s="487">
        <f>E17-E20+E18-E21+E19-E22</f>
        <v>499000</v>
      </c>
      <c r="F23" s="35">
        <f t="shared" si="1"/>
        <v>1.3131578947368421E-2</v>
      </c>
      <c r="G23" s="487">
        <f>G17-G20+G18-G21+G19-G22</f>
        <v>-1077711</v>
      </c>
      <c r="H23" s="35">
        <f t="shared" ref="H23" si="22">IF(ISERROR(G23/G$7),"",(G23/G$7))</f>
        <v>-2.9127324324324324E-2</v>
      </c>
      <c r="J23" s="1025" t="s">
        <v>99</v>
      </c>
      <c r="K23" s="326" t="s">
        <v>46</v>
      </c>
      <c r="L23" s="513">
        <v>500</v>
      </c>
      <c r="M23" s="329" t="s">
        <v>32</v>
      </c>
      <c r="N23" s="513">
        <v>500</v>
      </c>
      <c r="O23" s="329" t="s">
        <v>32</v>
      </c>
      <c r="P23" s="513">
        <v>500</v>
      </c>
      <c r="Q23" s="329" t="s">
        <v>32</v>
      </c>
    </row>
    <row r="24" spans="1:17" ht="18" customHeight="1">
      <c r="A24" s="1040" t="s">
        <v>179</v>
      </c>
      <c r="B24" s="147" t="s">
        <v>182</v>
      </c>
      <c r="C24" s="514"/>
      <c r="D24" s="37">
        <f t="shared" si="1"/>
        <v>0</v>
      </c>
      <c r="E24" s="514"/>
      <c r="F24" s="37">
        <f t="shared" si="1"/>
        <v>0</v>
      </c>
      <c r="G24" s="514"/>
      <c r="H24" s="37">
        <f t="shared" ref="H24" si="23">IF(ISERROR(G24/G$7),"",(G24/G$7))</f>
        <v>0</v>
      </c>
      <c r="J24" s="1026"/>
      <c r="K24" s="326" t="s">
        <v>98</v>
      </c>
      <c r="L24" s="513">
        <v>3</v>
      </c>
      <c r="M24" s="329" t="s">
        <v>32</v>
      </c>
      <c r="N24" s="513">
        <v>3</v>
      </c>
      <c r="O24" s="329" t="s">
        <v>32</v>
      </c>
      <c r="P24" s="513">
        <v>3</v>
      </c>
      <c r="Q24" s="329" t="s">
        <v>32</v>
      </c>
    </row>
    <row r="25" spans="1:17" ht="18" customHeight="1">
      <c r="A25" s="1041"/>
      <c r="B25" s="148" t="s">
        <v>183</v>
      </c>
      <c r="C25" s="519"/>
      <c r="D25" s="55">
        <f t="shared" si="1"/>
        <v>0</v>
      </c>
      <c r="E25" s="520"/>
      <c r="F25" s="55">
        <f t="shared" si="1"/>
        <v>0</v>
      </c>
      <c r="G25" s="520"/>
      <c r="H25" s="55">
        <f t="shared" ref="H25" si="24">IF(ISERROR(G25/G$7),"",(G25/G$7))</f>
        <v>0</v>
      </c>
      <c r="J25" s="1027"/>
      <c r="K25" s="326" t="s">
        <v>74</v>
      </c>
      <c r="L25" s="513">
        <v>100</v>
      </c>
      <c r="M25" s="329" t="s">
        <v>16</v>
      </c>
      <c r="N25" s="513">
        <v>100</v>
      </c>
      <c r="O25" s="329" t="s">
        <v>16</v>
      </c>
      <c r="P25" s="513">
        <v>100</v>
      </c>
      <c r="Q25" s="329" t="s">
        <v>16</v>
      </c>
    </row>
    <row r="26" spans="1:17" ht="18" customHeight="1">
      <c r="A26" s="1035" t="s">
        <v>181</v>
      </c>
      <c r="B26" s="1029"/>
      <c r="C26" s="488">
        <f>C23+C24-C25</f>
        <v>1065289</v>
      </c>
      <c r="D26" s="35">
        <f t="shared" si="1"/>
        <v>2.7120392057026477E-2</v>
      </c>
      <c r="E26" s="488">
        <f>E23+E24-E25</f>
        <v>499000</v>
      </c>
      <c r="F26" s="35">
        <f t="shared" si="1"/>
        <v>1.3131578947368421E-2</v>
      </c>
      <c r="G26" s="488">
        <f>G23+G24-G25</f>
        <v>-1077711</v>
      </c>
      <c r="H26" s="35">
        <f t="shared" ref="H26" si="25">IF(ISERROR(G26/G$7),"",(G26/G$7))</f>
        <v>-2.9127324324324324E-2</v>
      </c>
    </row>
    <row r="27" spans="1:17" ht="18" customHeight="1">
      <c r="A27" s="149"/>
      <c r="B27" s="333" t="s">
        <v>190</v>
      </c>
      <c r="C27" s="521">
        <v>200000</v>
      </c>
      <c r="D27" s="35">
        <f t="shared" si="1"/>
        <v>5.0916496945010185E-3</v>
      </c>
      <c r="E27" s="521">
        <v>180000</v>
      </c>
      <c r="F27" s="35">
        <f t="shared" si="1"/>
        <v>4.7368421052631582E-3</v>
      </c>
      <c r="G27" s="521">
        <v>50000</v>
      </c>
      <c r="H27" s="35">
        <f t="shared" ref="H27" si="26">IF(ISERROR(G27/G$7),"",(G27/G$7))</f>
        <v>1.3513513513513514E-3</v>
      </c>
    </row>
    <row r="28" spans="1:17" ht="18" customHeight="1">
      <c r="A28" s="1035" t="s">
        <v>184</v>
      </c>
      <c r="B28" s="1042"/>
      <c r="C28" s="488">
        <f>C26-C27</f>
        <v>865289</v>
      </c>
      <c r="D28" s="35">
        <f t="shared" si="1"/>
        <v>2.2028742362525458E-2</v>
      </c>
      <c r="E28" s="488">
        <f>E26-E27</f>
        <v>319000</v>
      </c>
      <c r="F28" s="35">
        <f t="shared" si="1"/>
        <v>8.3947368421052639E-3</v>
      </c>
      <c r="G28" s="488">
        <f t="shared" ref="G28" si="27">G26-G27</f>
        <v>-1127711</v>
      </c>
      <c r="H28" s="35">
        <f t="shared" ref="H28" si="28">IF(ISERROR(G28/G$7),"",(G28/G$7))</f>
        <v>-3.0478675675675675E-2</v>
      </c>
    </row>
    <row r="29" spans="1:17" ht="18" hidden="1" customHeight="1">
      <c r="A29" s="146"/>
      <c r="B29" s="331"/>
      <c r="C29" s="489"/>
      <c r="D29" s="45"/>
      <c r="E29" s="489"/>
      <c r="F29" s="45"/>
      <c r="G29" s="489"/>
      <c r="H29" s="45"/>
      <c r="K29" s="11"/>
      <c r="L29" s="58"/>
      <c r="M29" s="59"/>
      <c r="N29" s="58"/>
      <c r="O29" s="59"/>
      <c r="P29" s="58"/>
      <c r="Q29" s="59"/>
    </row>
    <row r="30" spans="1:17" ht="18" customHeight="1">
      <c r="A30" s="146"/>
      <c r="B30" s="331"/>
      <c r="C30" s="489"/>
      <c r="D30" s="45"/>
      <c r="E30" s="489"/>
      <c r="F30" s="45"/>
      <c r="G30" s="489"/>
      <c r="H30" s="45"/>
      <c r="K30" s="11"/>
      <c r="L30" s="58"/>
      <c r="M30" s="59"/>
      <c r="N30" s="58"/>
      <c r="O30" s="59"/>
      <c r="P30" s="58"/>
      <c r="Q30" s="59"/>
    </row>
    <row r="31" spans="1:17" ht="18" customHeight="1">
      <c r="A31" s="1038" t="s">
        <v>276</v>
      </c>
      <c r="B31" s="160" t="s">
        <v>207</v>
      </c>
      <c r="C31" s="514"/>
      <c r="D31" s="43" t="s">
        <v>32</v>
      </c>
      <c r="E31" s="522"/>
      <c r="F31" s="43" t="s">
        <v>33</v>
      </c>
      <c r="G31" s="522"/>
      <c r="H31" s="43" t="s">
        <v>33</v>
      </c>
    </row>
    <row r="32" spans="1:17" ht="18" customHeight="1">
      <c r="A32" s="1039"/>
      <c r="B32" s="151" t="s">
        <v>209</v>
      </c>
      <c r="C32" s="516"/>
      <c r="D32" s="44" t="s">
        <v>33</v>
      </c>
      <c r="E32" s="518"/>
      <c r="F32" s="44" t="s">
        <v>33</v>
      </c>
      <c r="G32" s="518"/>
      <c r="H32" s="44" t="s">
        <v>33</v>
      </c>
    </row>
    <row r="33" spans="1:8" ht="18" customHeight="1">
      <c r="A33" s="1036" t="s">
        <v>34</v>
      </c>
      <c r="B33" s="1037"/>
      <c r="C33" s="486">
        <f>C28+C31+C32</f>
        <v>865289</v>
      </c>
      <c r="D33" s="329" t="s">
        <v>33</v>
      </c>
      <c r="E33" s="486">
        <f>E28+E31+E32</f>
        <v>319000</v>
      </c>
      <c r="F33" s="329" t="s">
        <v>16</v>
      </c>
      <c r="G33" s="486">
        <f>G28+G31+G32</f>
        <v>-1127711</v>
      </c>
      <c r="H33" s="329" t="s">
        <v>16</v>
      </c>
    </row>
    <row r="34" spans="1:8" ht="18" customHeight="1">
      <c r="A34" s="327" t="s">
        <v>203</v>
      </c>
      <c r="B34" s="151" t="s">
        <v>208</v>
      </c>
      <c r="C34" s="516">
        <v>2800000</v>
      </c>
      <c r="D34" s="44" t="s">
        <v>33</v>
      </c>
      <c r="E34" s="518">
        <v>2800000</v>
      </c>
      <c r="F34" s="44" t="s">
        <v>33</v>
      </c>
      <c r="G34" s="518">
        <v>2800000</v>
      </c>
      <c r="H34" s="44" t="s">
        <v>33</v>
      </c>
    </row>
    <row r="35" spans="1:8" ht="18" customHeight="1">
      <c r="A35" s="1036" t="s">
        <v>210</v>
      </c>
      <c r="B35" s="1037"/>
      <c r="C35" s="486">
        <f>C33-C34+C13+C15</f>
        <v>792000</v>
      </c>
      <c r="D35" s="329" t="s">
        <v>33</v>
      </c>
      <c r="E35" s="486">
        <f>E33-E34+E13+E15</f>
        <v>119000</v>
      </c>
      <c r="F35" s="329" t="s">
        <v>16</v>
      </c>
      <c r="G35" s="486">
        <f>G33-G34+G13+G15</f>
        <v>-1201000</v>
      </c>
      <c r="H35" s="329" t="s">
        <v>16</v>
      </c>
    </row>
    <row r="37" spans="1:8" ht="18" customHeight="1">
      <c r="A37" s="1021" t="s">
        <v>275</v>
      </c>
      <c r="B37" s="1022"/>
      <c r="C37" s="490">
        <f>IF(ISERROR((L16+L18)/C35),"",((L16+L18)/C35))</f>
        <v>8.2070707070707076</v>
      </c>
      <c r="D37" s="329" t="s">
        <v>274</v>
      </c>
      <c r="E37" s="490">
        <f>IF(ISERROR((N16+N18)/E35),"",((N16+N18)/E35))</f>
        <v>54.621848739495796</v>
      </c>
      <c r="F37" s="329" t="s">
        <v>274</v>
      </c>
      <c r="G37" s="490">
        <f>IF(ISERROR((P16+P18)/G35),"",((P16+P18)/G35))</f>
        <v>-5.8284762697751873</v>
      </c>
      <c r="H37" s="329" t="s">
        <v>274</v>
      </c>
    </row>
  </sheetData>
  <sheetProtection password="CA2D" sheet="1" objects="1" scenarios="1" selectLockedCells="1"/>
  <mergeCells count="23">
    <mergeCell ref="A33:B33"/>
    <mergeCell ref="P5:Q5"/>
    <mergeCell ref="C5:D5"/>
    <mergeCell ref="A7:B7"/>
    <mergeCell ref="A8:B8"/>
    <mergeCell ref="A10:B10"/>
    <mergeCell ref="A6:B6"/>
    <mergeCell ref="A37:B37"/>
    <mergeCell ref="A18:A22"/>
    <mergeCell ref="J23:J25"/>
    <mergeCell ref="L5:M5"/>
    <mergeCell ref="N5:O5"/>
    <mergeCell ref="E5:F5"/>
    <mergeCell ref="J6:K6"/>
    <mergeCell ref="G5:H5"/>
    <mergeCell ref="A9:B9"/>
    <mergeCell ref="A17:B17"/>
    <mergeCell ref="A35:B35"/>
    <mergeCell ref="A23:B23"/>
    <mergeCell ref="A31:A32"/>
    <mergeCell ref="A24:A25"/>
    <mergeCell ref="A26:B26"/>
    <mergeCell ref="A28:B28"/>
  </mergeCells>
  <phoneticPr fontId="2"/>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7"/>
  <sheetViews>
    <sheetView showGridLines="0" topLeftCell="A4" zoomScale="80" zoomScaleNormal="80" zoomScaleSheetLayoutView="75" workbookViewId="0">
      <selection activeCell="P8" sqref="P8"/>
    </sheetView>
  </sheetViews>
  <sheetFormatPr defaultColWidth="9" defaultRowHeight="16.5" customHeight="1"/>
  <cols>
    <col min="1" max="1" width="3.75" style="384" customWidth="1"/>
    <col min="2" max="2" width="25.625" style="379" customWidth="1"/>
    <col min="3" max="3" width="28.5" style="380" customWidth="1"/>
    <col min="4" max="4" width="4.375" style="381" customWidth="1"/>
    <col min="5" max="5" width="9.25" style="382" customWidth="1"/>
    <col min="6" max="6" width="9.25" style="383" hidden="1" customWidth="1"/>
    <col min="7" max="7" width="8" style="384" customWidth="1"/>
    <col min="8" max="8" width="8" style="385" customWidth="1"/>
    <col min="9" max="9" width="8" style="384" customWidth="1"/>
    <col min="10" max="10" width="8" style="385" customWidth="1"/>
    <col min="11" max="11" width="1.5" style="386" customWidth="1"/>
    <col min="12" max="13" width="8" style="384" customWidth="1"/>
    <col min="14" max="14" width="5.125" style="384" customWidth="1"/>
    <col min="15" max="15" width="5.75" style="384" customWidth="1"/>
    <col min="16" max="16" width="39.625" style="379" customWidth="1"/>
    <col min="17" max="17" width="5.75" style="384" customWidth="1"/>
    <col min="18" max="18" width="39.625" style="379" customWidth="1"/>
    <col min="19" max="20" width="9" style="387" customWidth="1"/>
    <col min="21" max="21" width="7.25" style="388" customWidth="1"/>
    <col min="22" max="25" width="35.875" style="388" customWidth="1"/>
    <col min="26" max="27" width="9" style="388"/>
    <col min="28" max="16384" width="9" style="384"/>
  </cols>
  <sheetData>
    <row r="1" spans="1:30" ht="17.25" customHeight="1">
      <c r="A1" s="378" t="s">
        <v>429</v>
      </c>
    </row>
    <row r="2" spans="1:30" ht="17.25" customHeight="1">
      <c r="A2" s="378"/>
      <c r="I2" s="384" t="s">
        <v>291</v>
      </c>
    </row>
    <row r="3" spans="1:30" ht="17.25" customHeight="1" thickBot="1">
      <c r="A3" s="389"/>
      <c r="L3" s="1051" t="s">
        <v>91</v>
      </c>
      <c r="M3" s="1052"/>
    </row>
    <row r="4" spans="1:30" ht="17.25" customHeight="1">
      <c r="A4" s="425"/>
      <c r="B4" s="426"/>
      <c r="C4" s="427"/>
      <c r="D4" s="428"/>
      <c r="E4" s="1055" t="str">
        <f>IF(⑤決算書入力シート!C5=0,"",⑤決算書入力シート!C5)</f>
        <v>H1期</v>
      </c>
      <c r="F4" s="1056"/>
      <c r="G4" s="1055" t="str">
        <f>IF(⑤決算書入力シート!E5=0,"",⑤決算書入力シート!E5)</f>
        <v>H2期</v>
      </c>
      <c r="H4" s="1056"/>
      <c r="I4" s="1055" t="str">
        <f>IF(⑤決算書入力シート!G5=0,"",⑤決算書入力シート!G5)</f>
        <v>H3期</v>
      </c>
      <c r="J4" s="1056"/>
      <c r="K4" s="429"/>
      <c r="L4" s="1057" t="s">
        <v>515</v>
      </c>
      <c r="M4" s="1058"/>
      <c r="O4" s="1049" t="s">
        <v>436</v>
      </c>
      <c r="P4" s="1050"/>
      <c r="Q4" s="1050"/>
      <c r="R4" s="1050"/>
      <c r="S4" s="480"/>
      <c r="T4" s="480"/>
      <c r="V4" s="390" t="s">
        <v>426</v>
      </c>
      <c r="W4" s="390" t="s">
        <v>427</v>
      </c>
      <c r="X4" s="390" t="s">
        <v>426</v>
      </c>
      <c r="Y4" s="390" t="s">
        <v>427</v>
      </c>
    </row>
    <row r="5" spans="1:30" ht="17.25" customHeight="1">
      <c r="A5" s="1053" t="s">
        <v>52</v>
      </c>
      <c r="B5" s="1054"/>
      <c r="C5" s="430" t="s">
        <v>53</v>
      </c>
      <c r="D5" s="431" t="s">
        <v>92</v>
      </c>
      <c r="E5" s="432" t="s">
        <v>44</v>
      </c>
      <c r="F5" s="433"/>
      <c r="G5" s="434" t="s">
        <v>44</v>
      </c>
      <c r="H5" s="434" t="s">
        <v>43</v>
      </c>
      <c r="I5" s="434" t="s">
        <v>86</v>
      </c>
      <c r="J5" s="434" t="s">
        <v>43</v>
      </c>
      <c r="K5" s="435"/>
      <c r="L5" s="436" t="s">
        <v>87</v>
      </c>
      <c r="M5" s="437" t="s">
        <v>425</v>
      </c>
      <c r="O5" s="1059" t="s">
        <v>225</v>
      </c>
      <c r="P5" s="1060"/>
      <c r="Q5" s="1061" t="s">
        <v>226</v>
      </c>
      <c r="R5" s="1060"/>
      <c r="S5" s="481"/>
      <c r="T5" s="481"/>
      <c r="V5" s="388" t="s">
        <v>167</v>
      </c>
      <c r="W5" s="388" t="s">
        <v>166</v>
      </c>
      <c r="X5" s="388" t="s">
        <v>168</v>
      </c>
      <c r="Y5" s="388" t="s">
        <v>169</v>
      </c>
      <c r="AA5" s="387"/>
      <c r="AB5" s="391" t="str">
        <f>$E$4</f>
        <v>H1期</v>
      </c>
      <c r="AC5" s="392" t="str">
        <f>$G$4</f>
        <v>H2期</v>
      </c>
      <c r="AD5" s="382" t="str">
        <f>$I$4</f>
        <v>H3期</v>
      </c>
    </row>
    <row r="6" spans="1:30" ht="17.25" customHeight="1">
      <c r="A6" s="438" t="s">
        <v>94</v>
      </c>
      <c r="B6" s="439"/>
      <c r="C6" s="440"/>
      <c r="D6" s="441"/>
      <c r="E6" s="442"/>
      <c r="F6" s="443"/>
      <c r="G6" s="444"/>
      <c r="H6" s="49"/>
      <c r="I6" s="444"/>
      <c r="J6" s="49"/>
      <c r="K6" s="429"/>
      <c r="L6" s="445"/>
      <c r="M6" s="446"/>
      <c r="O6" s="393"/>
      <c r="P6" s="394"/>
      <c r="Q6" s="393"/>
      <c r="R6" s="394"/>
      <c r="S6" s="482"/>
      <c r="T6" s="482"/>
      <c r="AA6" s="387" t="str">
        <f>B7</f>
        <v>売上高総利益率</v>
      </c>
      <c r="AB6" s="395">
        <f>E7</f>
        <v>0.30022912423625253</v>
      </c>
      <c r="AC6" s="396">
        <f>G7</f>
        <v>0.29210526315789476</v>
      </c>
      <c r="AD6" s="397">
        <f>I7</f>
        <v>0.27567567567567569</v>
      </c>
    </row>
    <row r="7" spans="1:30" ht="17.25" customHeight="1">
      <c r="A7" s="447"/>
      <c r="B7" s="448" t="s">
        <v>277</v>
      </c>
      <c r="C7" s="449" t="s">
        <v>47</v>
      </c>
      <c r="D7" s="450" t="s">
        <v>2</v>
      </c>
      <c r="E7" s="704">
        <f>IF(ISERROR(⑤決算書入力シート!C9/⑤決算書入力シート!C7),"",⑤決算書入力シート!C9/⑤決算書入力シート!C7)</f>
        <v>0.30022912423625253</v>
      </c>
      <c r="F7" s="704"/>
      <c r="G7" s="704">
        <f>IF(ISERROR(⑤決算書入力シート!E9/⑤決算書入力シート!E7),"",⑤決算書入力シート!E9/⑤決算書入力シート!E7)</f>
        <v>0.29210526315789476</v>
      </c>
      <c r="H7" s="704">
        <f>IF(ISERROR(G7-E7),"",G7-E7)</f>
        <v>-8.1238610783577747E-3</v>
      </c>
      <c r="I7" s="704">
        <f>IF(ISERROR(⑤決算書入力シート!G9/⑤決算書入力シート!G7),"",⑤決算書入力シート!G9/⑤決算書入力シート!G7)</f>
        <v>0.27567567567567569</v>
      </c>
      <c r="J7" s="704">
        <f>IF(ISERROR(I7-G7),"",I7-G7)</f>
        <v>-1.6429587482219066E-2</v>
      </c>
      <c r="K7" s="435"/>
      <c r="L7" s="494">
        <v>0.25</v>
      </c>
      <c r="M7" s="724">
        <f>IF(ISERROR(I7-L7),"",(I7-L7))</f>
        <v>2.5675675675675691E-2</v>
      </c>
      <c r="O7" s="466"/>
      <c r="P7" s="474" t="str">
        <f>IF(M7="","",IF(T7=TRUE,"",IF(M7&lt;0,X7,V7)))</f>
        <v>利益率の良い商品または顧客が多い</v>
      </c>
      <c r="Q7" s="466"/>
      <c r="R7" s="474" t="str">
        <f>IF(M7="","",IF(S7=TRUE,"",IF(M7&gt;0,W7,Y7)))</f>
        <v/>
      </c>
      <c r="S7" s="483" t="b">
        <v>1</v>
      </c>
      <c r="T7" s="483" t="b">
        <v>0</v>
      </c>
      <c r="V7" s="398" t="s">
        <v>218</v>
      </c>
      <c r="W7" s="398" t="s">
        <v>217</v>
      </c>
      <c r="X7" s="398" t="s">
        <v>219</v>
      </c>
      <c r="Y7" s="398" t="s">
        <v>220</v>
      </c>
      <c r="AA7" s="387" t="str">
        <f>B8</f>
        <v>売上高営業利益率</v>
      </c>
      <c r="AB7" s="395">
        <f>E8</f>
        <v>3.0379047861507129E-2</v>
      </c>
      <c r="AC7" s="396">
        <f>G8</f>
        <v>1.6500000000000001E-2</v>
      </c>
      <c r="AD7" s="397">
        <f>I8</f>
        <v>-2.5667864864864866E-2</v>
      </c>
    </row>
    <row r="8" spans="1:30" ht="17.25" customHeight="1">
      <c r="A8" s="447"/>
      <c r="B8" s="451" t="s">
        <v>23</v>
      </c>
      <c r="C8" s="452" t="s">
        <v>48</v>
      </c>
      <c r="D8" s="453" t="s">
        <v>2</v>
      </c>
      <c r="E8" s="705">
        <f>IF(ISERROR(⑤決算書入力シート!C17/⑤決算書入力シート!C7),"",(⑤決算書入力シート!C17/⑤決算書入力シート!C7))</f>
        <v>3.0379047861507129E-2</v>
      </c>
      <c r="F8" s="705"/>
      <c r="G8" s="705">
        <f>IF(ISERROR(⑤決算書入力シート!E17/⑤決算書入力シート!E7),"",(⑤決算書入力シート!E17/⑤決算書入力シート!E7))</f>
        <v>1.6500000000000001E-2</v>
      </c>
      <c r="H8" s="705">
        <f>IF(ISERROR(G8-E8),"",G8-E8)</f>
        <v>-1.3879047861507128E-2</v>
      </c>
      <c r="I8" s="705">
        <f>IF(ISERROR(⑤決算書入力シート!G17/⑤決算書入力シート!G7),"",(⑤決算書入力シート!G17/⑤決算書入力シート!G7))</f>
        <v>-2.5667864864864866E-2</v>
      </c>
      <c r="J8" s="705">
        <f>IF(ISERROR(I8-G8),"",I8-G8)</f>
        <v>-4.2167864864864867E-2</v>
      </c>
      <c r="K8" s="435"/>
      <c r="L8" s="495">
        <v>0.05</v>
      </c>
      <c r="M8" s="725">
        <f t="shared" ref="M8:M27" si="0">IF(ISERROR(I8-L8),"",(I8-L8))</f>
        <v>-7.5667864864864876E-2</v>
      </c>
      <c r="O8" s="467"/>
      <c r="P8" s="475" t="str">
        <f>IF(M8="","",IF(T8=TRUE,"",IF(M8&lt;0,X8,V8)))</f>
        <v/>
      </c>
      <c r="Q8" s="467"/>
      <c r="R8" s="475" t="str">
        <f>IF(M8="","",IF(S8=TRUE,"",IF(M8&gt;0,W8,Y8)))</f>
        <v>販売活動、販促があまり成果に結び付いていない</v>
      </c>
      <c r="S8" s="483" t="b">
        <v>0</v>
      </c>
      <c r="T8" s="483" t="b">
        <v>1</v>
      </c>
      <c r="V8" s="398" t="s">
        <v>221</v>
      </c>
      <c r="W8" s="398" t="s">
        <v>222</v>
      </c>
      <c r="X8" s="398" t="s">
        <v>223</v>
      </c>
      <c r="Y8" s="398" t="s">
        <v>224</v>
      </c>
      <c r="AA8" s="387" t="str">
        <f>B9</f>
        <v>人件費対売上高比率</v>
      </c>
      <c r="AB8" s="395">
        <f>E9</f>
        <v>0.22589103869653768</v>
      </c>
      <c r="AC8" s="396">
        <f>G9</f>
        <v>0.23350000000000001</v>
      </c>
      <c r="AD8" s="397">
        <f>I9</f>
        <v>0.22629729729729731</v>
      </c>
    </row>
    <row r="9" spans="1:30" ht="17.25" customHeight="1">
      <c r="A9" s="447"/>
      <c r="B9" s="451" t="s">
        <v>63</v>
      </c>
      <c r="C9" s="452" t="s">
        <v>64</v>
      </c>
      <c r="D9" s="453" t="s">
        <v>2</v>
      </c>
      <c r="E9" s="706">
        <f>IF(ISERROR((⑤決算書入力シート!C11+⑤決算書入力シート!C12+⑤決算書入力シート!C15)/⑤決算書入力シート!C7),"",((⑤決算書入力シート!C11+⑤決算書入力シート!C12+⑤決算書入力シート!C15)/⑤決算書入力シート!C7))</f>
        <v>0.22589103869653768</v>
      </c>
      <c r="F9" s="706"/>
      <c r="G9" s="706">
        <f>IF(ISERROR((⑤決算書入力シート!E11+⑤決算書入力シート!E12+⑤決算書入力シート!E15)/⑤決算書入力シート!E7),"",((⑤決算書入力シート!E11+⑤決算書入力シート!E12+⑤決算書入力シート!E15)/⑤決算書入力シート!E7))</f>
        <v>0.23350000000000001</v>
      </c>
      <c r="H9" s="705">
        <f>IF(ISERROR(G9-E9),"",G9-E9)</f>
        <v>7.608961303462336E-3</v>
      </c>
      <c r="I9" s="706">
        <f>IF(ISERROR((⑤決算書入力シート!G11+⑤決算書入力シート!G12+⑤決算書入力シート!G15)/⑤決算書入力シート!G7),"",((⑤決算書入力シート!G11+⑤決算書入力シート!G12+⑤決算書入力シート!G15)/⑤決算書入力シート!G7))</f>
        <v>0.22629729729729731</v>
      </c>
      <c r="J9" s="705">
        <f>IF(ISERROR(I9-G9),"",I9-G9)</f>
        <v>-7.2027027027027068E-3</v>
      </c>
      <c r="K9" s="435"/>
      <c r="L9" s="496">
        <v>0.2</v>
      </c>
      <c r="M9" s="725">
        <f t="shared" si="0"/>
        <v>2.6297297297297295E-2</v>
      </c>
      <c r="O9" s="467"/>
      <c r="P9" s="475" t="str">
        <f>IF(M9="","",IF(T9=TRUE,"",IF(M9&lt;0,X9,V9)))</f>
        <v/>
      </c>
      <c r="Q9" s="467"/>
      <c r="R9" s="475" t="str">
        <f>IF(M9="","",IF(S9=TRUE,"",IF(M9&gt;0,W9,Y9)))</f>
        <v>販売や管理要員の動きが非効率に見える</v>
      </c>
      <c r="S9" s="483" t="b">
        <v>0</v>
      </c>
      <c r="T9" s="483" t="b">
        <v>1</v>
      </c>
      <c r="V9" s="398" t="s">
        <v>227</v>
      </c>
      <c r="W9" s="398" t="s">
        <v>228</v>
      </c>
      <c r="X9" s="398" t="s">
        <v>229</v>
      </c>
      <c r="Y9" s="398" t="s">
        <v>230</v>
      </c>
      <c r="AA9" s="387" t="str">
        <f>B10</f>
        <v>諸経費対売上高比率</v>
      </c>
      <c r="AB9" s="395">
        <f>E10</f>
        <v>3.5641547861507125E-2</v>
      </c>
      <c r="AC9" s="396">
        <f>G10</f>
        <v>3.6842105263157891E-2</v>
      </c>
      <c r="AD9" s="397">
        <f>I10</f>
        <v>6.621621621621622E-2</v>
      </c>
    </row>
    <row r="10" spans="1:30" ht="17.25" customHeight="1">
      <c r="A10" s="447"/>
      <c r="B10" s="454" t="s">
        <v>65</v>
      </c>
      <c r="C10" s="455" t="s">
        <v>66</v>
      </c>
      <c r="D10" s="456" t="s">
        <v>2</v>
      </c>
      <c r="E10" s="707">
        <f>IF(ISERROR((⑤決算書入力シート!C10-⑤決算書入力シート!C11-⑤決算書入力シート!C12-⑤決算書入力シート!C13-⑤決算書入力シート!C14)/⑤決算書入力シート!C7),"",((⑤決算書入力シート!C10-⑤決算書入力シート!C11-⑤決算書入力シート!C12-⑤決算書入力シート!C13-⑤決算書入力シート!C14)/⑤決算書入力シート!C7))</f>
        <v>3.5641547861507125E-2</v>
      </c>
      <c r="F10" s="707"/>
      <c r="G10" s="707">
        <f>IF(ISERROR((⑤決算書入力シート!E10-⑤決算書入力シート!E11-⑤決算書入力シート!E12-⑤決算書入力シート!E13-⑤決算書入力シート!E14)/⑤決算書入力シート!E7),"",((⑤決算書入力シート!E10-⑤決算書入力シート!E11-⑤決算書入力シート!E12-⑤決算書入力シート!E13-⑤決算書入力シート!E14)/⑤決算書入力シート!E7))</f>
        <v>3.6842105263157891E-2</v>
      </c>
      <c r="H10" s="707">
        <f>IF(ISERROR(G10-E10),"",G10-E10)</f>
        <v>1.2005574016507661E-3</v>
      </c>
      <c r="I10" s="707">
        <f>IF(ISERROR((⑤決算書入力シート!G10-⑤決算書入力シート!G11-⑤決算書入力シート!G12-⑤決算書入力シート!G13-⑤決算書入力シート!G14)/⑤決算書入力シート!G7),"",((⑤決算書入力シート!G10-⑤決算書入力シート!G11-⑤決算書入力シート!G12-⑤決算書入力シート!G13-⑤決算書入力シート!G14)/⑤決算書入力シート!G7))</f>
        <v>6.621621621621622E-2</v>
      </c>
      <c r="J10" s="707">
        <f>IF(ISERROR(I10-G10),"",I10-G10)</f>
        <v>2.9374110953058329E-2</v>
      </c>
      <c r="K10" s="435"/>
      <c r="L10" s="497">
        <v>7.0000000000000007E-2</v>
      </c>
      <c r="M10" s="726">
        <f t="shared" si="0"/>
        <v>-3.7837837837837868E-3</v>
      </c>
      <c r="O10" s="468"/>
      <c r="P10" s="476" t="str">
        <f>IF(M10="","",IF(T10=TRUE,"",IF(M10&lt;0,X10,V10)))</f>
        <v/>
      </c>
      <c r="Q10" s="468"/>
      <c r="R10" s="476" t="str">
        <f>IF(M10="","",IF(S10=TRUE,"",IF(M10&gt;0,W10,Y10)))</f>
        <v>販促費用等、必要なコストにも消極的である</v>
      </c>
      <c r="S10" s="483" t="b">
        <v>0</v>
      </c>
      <c r="T10" s="483" t="b">
        <v>1</v>
      </c>
      <c r="V10" s="398" t="s">
        <v>231</v>
      </c>
      <c r="W10" s="398" t="s">
        <v>232</v>
      </c>
      <c r="X10" s="398" t="s">
        <v>233</v>
      </c>
      <c r="Y10" s="398" t="s">
        <v>170</v>
      </c>
    </row>
    <row r="11" spans="1:30" ht="17.25" customHeight="1">
      <c r="A11" s="457" t="s">
        <v>95</v>
      </c>
      <c r="B11" s="458"/>
      <c r="C11" s="459"/>
      <c r="D11" s="460"/>
      <c r="E11" s="708"/>
      <c r="F11" s="709"/>
      <c r="G11" s="708"/>
      <c r="H11" s="708"/>
      <c r="I11" s="708"/>
      <c r="J11" s="708"/>
      <c r="K11" s="498"/>
      <c r="L11" s="499"/>
      <c r="M11" s="727"/>
      <c r="O11" s="469"/>
      <c r="P11" s="477"/>
      <c r="Q11" s="469"/>
      <c r="R11" s="477"/>
      <c r="S11" s="483"/>
      <c r="T11" s="483"/>
      <c r="V11" s="398"/>
      <c r="W11" s="398"/>
      <c r="X11" s="398"/>
      <c r="Y11" s="398"/>
      <c r="AB11" s="391" t="str">
        <f>$E$4</f>
        <v>H1期</v>
      </c>
      <c r="AC11" s="392" t="str">
        <f>$G$4</f>
        <v>H2期</v>
      </c>
      <c r="AD11" s="382" t="str">
        <f>$I$4</f>
        <v>H3期</v>
      </c>
    </row>
    <row r="12" spans="1:30" ht="17.25" customHeight="1">
      <c r="A12" s="447"/>
      <c r="B12" s="448" t="s">
        <v>24</v>
      </c>
      <c r="C12" s="449" t="s">
        <v>49</v>
      </c>
      <c r="D12" s="450" t="s">
        <v>26</v>
      </c>
      <c r="E12" s="710">
        <f>IF(ISERROR(⑤決算書入力シート!C7/⑤決算書入力シート!L14),"",(⑤決算書入力シート!C7/⑤決算書入力シート!L14))</f>
        <v>3.4156521739130437</v>
      </c>
      <c r="F12" s="710"/>
      <c r="G12" s="710">
        <f>IF(ISERROR(⑤決算書入力シート!E7/⑤決算書入力シート!N14),"",(⑤決算書入力シート!E7/⑤決算書入力シート!N14))</f>
        <v>3.3043478260869565</v>
      </c>
      <c r="H12" s="710">
        <f t="shared" ref="H12:H15" si="1">IF(ISERROR(G12-E12),"",G12-E12)</f>
        <v>-0.11130434782608711</v>
      </c>
      <c r="I12" s="710">
        <f>IF(ISERROR(⑤決算書入力シート!G7/⑤決算書入力シート!P14),"",(⑤決算書入力シート!G7/⑤決算書入力シート!P14))</f>
        <v>3.0833333333333335</v>
      </c>
      <c r="J12" s="710">
        <f t="shared" ref="J12:J15" si="2">IF(ISERROR(I12-G12),"",I12-G12)</f>
        <v>-0.22101449275362306</v>
      </c>
      <c r="K12" s="500"/>
      <c r="L12" s="501">
        <v>3</v>
      </c>
      <c r="M12" s="728">
        <f t="shared" si="0"/>
        <v>8.3333333333333481E-2</v>
      </c>
      <c r="O12" s="470"/>
      <c r="P12" s="478" t="str">
        <f>IF(M12="","",IF(T12=TRUE,"",IF(M12&lt;0,X12,V12)))</f>
        <v/>
      </c>
      <c r="Q12" s="470"/>
      <c r="R12" s="478" t="str">
        <f>IF(M12="","",IF(S12=TRUE,"",IF(M12&gt;0,W12,Y12)))</f>
        <v>投資に消極的で、古い備品や設備が気になる</v>
      </c>
      <c r="S12" s="483" t="b">
        <v>0</v>
      </c>
      <c r="T12" s="483" t="b">
        <v>1</v>
      </c>
      <c r="V12" s="398" t="s">
        <v>234</v>
      </c>
      <c r="W12" s="398" t="s">
        <v>235</v>
      </c>
      <c r="X12" s="398" t="s">
        <v>236</v>
      </c>
      <c r="Y12" s="398" t="s">
        <v>237</v>
      </c>
      <c r="AA12" s="388" t="str">
        <f>B12</f>
        <v>総資本回転率</v>
      </c>
      <c r="AB12" s="399">
        <f>E12</f>
        <v>3.4156521739130437</v>
      </c>
      <c r="AC12" s="400">
        <f>G12</f>
        <v>3.3043478260869565</v>
      </c>
      <c r="AD12" s="399">
        <f>I12</f>
        <v>3.0833333333333335</v>
      </c>
    </row>
    <row r="13" spans="1:30" ht="17.25" customHeight="1">
      <c r="A13" s="447"/>
      <c r="B13" s="461" t="s">
        <v>59</v>
      </c>
      <c r="C13" s="452" t="s">
        <v>50</v>
      </c>
      <c r="D13" s="453" t="s">
        <v>45</v>
      </c>
      <c r="E13" s="711">
        <f>IF(ISERROR(⑤決算書入力シート!L10/(⑤決算書入力シート!C7/365)),"",(⑤決算書入力シート!L10/(⑤決算書入力シート!C7/365)))</f>
        <v>9.2922606924643585</v>
      </c>
      <c r="F13" s="711"/>
      <c r="G13" s="711">
        <f>IF(ISERROR(⑤決算書入力シート!N10/(⑤決算書入力シート!E7/365)),"",(⑤決算書入力シート!N10/(⑤決算書入力シート!E7/365)))</f>
        <v>9.6052631578947363</v>
      </c>
      <c r="H13" s="712">
        <f t="shared" si="1"/>
        <v>0.3130024654303778</v>
      </c>
      <c r="I13" s="711">
        <f>IF(ISERROR(⑤決算書入力シート!P10/(⑤決算書入力シート!G7/365)),"",(⑤決算書入力シート!P10/(⑤決算書入力シート!G7/365)))</f>
        <v>9.8648648648648649</v>
      </c>
      <c r="J13" s="712">
        <f t="shared" si="2"/>
        <v>0.25960170697012863</v>
      </c>
      <c r="K13" s="500"/>
      <c r="L13" s="502">
        <v>10</v>
      </c>
      <c r="M13" s="729">
        <f t="shared" si="0"/>
        <v>-0.13513513513513509</v>
      </c>
      <c r="O13" s="467"/>
      <c r="P13" s="475" t="str">
        <f>IF(M13="","",IF(T13=TRUE,"",IF(M13&lt;0,X13,V13)))</f>
        <v>効率的な商品仕入、販売を行っている</v>
      </c>
      <c r="Q13" s="467"/>
      <c r="R13" s="475" t="str">
        <f>IF(M13="","",IF(S13=TRUE,"",IF(M13&gt;0,W13,Y13)))</f>
        <v/>
      </c>
      <c r="S13" s="483" t="b">
        <v>1</v>
      </c>
      <c r="T13" s="483" t="b">
        <v>0</v>
      </c>
      <c r="V13" s="398" t="s">
        <v>238</v>
      </c>
      <c r="W13" s="398" t="s">
        <v>241</v>
      </c>
      <c r="X13" s="398" t="s">
        <v>239</v>
      </c>
      <c r="Y13" s="398" t="s">
        <v>240</v>
      </c>
      <c r="AA13" s="388" t="str">
        <f>B13</f>
        <v>商品回転期間</v>
      </c>
      <c r="AB13" s="399">
        <f>E13</f>
        <v>9.2922606924643585</v>
      </c>
      <c r="AC13" s="400">
        <f>G13</f>
        <v>9.6052631578947363</v>
      </c>
      <c r="AD13" s="399">
        <f>I13</f>
        <v>9.8648648648648649</v>
      </c>
    </row>
    <row r="14" spans="1:30" ht="17.25" customHeight="1">
      <c r="A14" s="447"/>
      <c r="B14" s="461" t="s">
        <v>278</v>
      </c>
      <c r="C14" s="452" t="s">
        <v>58</v>
      </c>
      <c r="D14" s="453" t="s">
        <v>45</v>
      </c>
      <c r="E14" s="712">
        <f>IF(ISERROR(⑤決算書入力シート!L9/(⑤決算書入力シート!C7/365)),"",(⑤決算書入力シート!L9/(⑤決算書入力シート!C7/365)))</f>
        <v>18.584521384928717</v>
      </c>
      <c r="F14" s="712"/>
      <c r="G14" s="712">
        <f>IF(ISERROR(⑤決算書入力シート!N9/(⑤決算書入力シート!E7/365)),"",(⑤決算書入力シート!N9/(⑤決算書入力シート!E7/365)))</f>
        <v>19.210526315789473</v>
      </c>
      <c r="H14" s="712">
        <f t="shared" si="1"/>
        <v>0.62600493086075559</v>
      </c>
      <c r="I14" s="712">
        <f>IF(ISERROR(⑤決算書入力シート!P9/(⑤決算書入力シート!G7/365)),"",(⑤決算書入力シート!P9/(⑤決算書入力シート!G7/365)))</f>
        <v>19.72972972972973</v>
      </c>
      <c r="J14" s="712">
        <f t="shared" si="2"/>
        <v>0.51920341394025726</v>
      </c>
      <c r="K14" s="500"/>
      <c r="L14" s="503">
        <v>12</v>
      </c>
      <c r="M14" s="729">
        <f t="shared" si="0"/>
        <v>7.7297297297297298</v>
      </c>
      <c r="O14" s="467"/>
      <c r="P14" s="475" t="str">
        <f>IF(M14="","",IF(T14=TRUE,"",IF(M14&lt;0,X14,V14)))</f>
        <v>回収サイトは長いが大口得意先が多く安定</v>
      </c>
      <c r="Q14" s="467"/>
      <c r="R14" s="475" t="str">
        <f>IF(M14="","",IF(S14=TRUE,"",IF(M14&gt;0,W14,Y14)))</f>
        <v/>
      </c>
      <c r="S14" s="483" t="b">
        <v>1</v>
      </c>
      <c r="T14" s="483" t="b">
        <v>0</v>
      </c>
      <c r="V14" s="398" t="s">
        <v>280</v>
      </c>
      <c r="W14" s="398" t="s">
        <v>242</v>
      </c>
      <c r="X14" s="398" t="s">
        <v>243</v>
      </c>
      <c r="Y14" s="398" t="s">
        <v>171</v>
      </c>
      <c r="AA14" s="388" t="str">
        <f>B14</f>
        <v>受取勘定回転期間</v>
      </c>
      <c r="AB14" s="399">
        <f>E14</f>
        <v>18.584521384928717</v>
      </c>
      <c r="AC14" s="400">
        <f>G14</f>
        <v>19.210526315789473</v>
      </c>
      <c r="AD14" s="399">
        <f>I14</f>
        <v>19.72972972972973</v>
      </c>
    </row>
    <row r="15" spans="1:30" ht="17.25" customHeight="1">
      <c r="A15" s="447"/>
      <c r="B15" s="461" t="s">
        <v>279</v>
      </c>
      <c r="C15" s="452" t="s">
        <v>67</v>
      </c>
      <c r="D15" s="453" t="s">
        <v>45</v>
      </c>
      <c r="E15" s="711">
        <f>IF(ISERROR(⑤決算書入力シート!L15/(⑤決算書入力シート!C7/365)),"",(⑤決算書入力シート!L15/(⑤決算書入力シート!C7/365)))</f>
        <v>18.584521384928717</v>
      </c>
      <c r="F15" s="711"/>
      <c r="G15" s="711">
        <f>IF(ISERROR(⑤決算書入力シート!N15/(⑤決算書入力シート!E7/365)),"",(⑤決算書入力シート!N15/(⑤決算書入力シート!E7/365)))</f>
        <v>19.210526315789473</v>
      </c>
      <c r="H15" s="712">
        <f t="shared" si="1"/>
        <v>0.62600493086075559</v>
      </c>
      <c r="I15" s="711">
        <f>IF(ISERROR(⑤決算書入力シート!P15/(⑤決算書入力シート!G7/365)),"",(⑤決算書入力シート!P15/(⑤決算書入力シート!G7/365)))</f>
        <v>19.72972972972973</v>
      </c>
      <c r="J15" s="712">
        <f t="shared" si="2"/>
        <v>0.51920341394025726</v>
      </c>
      <c r="K15" s="500"/>
      <c r="L15" s="502">
        <v>12</v>
      </c>
      <c r="M15" s="729">
        <f t="shared" si="0"/>
        <v>7.7297297297297298</v>
      </c>
      <c r="O15" s="467"/>
      <c r="P15" s="475" t="str">
        <f>IF(M15="","",IF(T15=TRUE,"",IF(M15&lt;0,X15,V15)))</f>
        <v/>
      </c>
      <c r="Q15" s="467"/>
      <c r="R15" s="475" t="str">
        <f>IF(M15="","",IF(S15=TRUE,"",IF(M15&gt;0,W15,Y15)))</f>
        <v>資金繰り等の事情で支払が遅れ気味である</v>
      </c>
      <c r="S15" s="483" t="b">
        <v>0</v>
      </c>
      <c r="T15" s="483" t="b">
        <v>1</v>
      </c>
      <c r="V15" s="398" t="s">
        <v>244</v>
      </c>
      <c r="W15" s="398" t="s">
        <v>245</v>
      </c>
      <c r="X15" s="398" t="s">
        <v>246</v>
      </c>
      <c r="Y15" s="398" t="s">
        <v>247</v>
      </c>
      <c r="AA15" s="388" t="str">
        <f>B15</f>
        <v>支払勘定回転期間</v>
      </c>
      <c r="AB15" s="399">
        <f>E15</f>
        <v>18.584521384928717</v>
      </c>
      <c r="AC15" s="400">
        <f>G15</f>
        <v>19.210526315789473</v>
      </c>
      <c r="AD15" s="399">
        <f>I15</f>
        <v>19.72972972972973</v>
      </c>
    </row>
    <row r="16" spans="1:30" ht="17.25" customHeight="1">
      <c r="A16" s="457" t="s">
        <v>96</v>
      </c>
      <c r="B16" s="458"/>
      <c r="C16" s="459"/>
      <c r="D16" s="460"/>
      <c r="E16" s="713"/>
      <c r="F16" s="709"/>
      <c r="G16" s="714"/>
      <c r="H16" s="708"/>
      <c r="I16" s="714"/>
      <c r="J16" s="708"/>
      <c r="K16" s="498"/>
      <c r="L16" s="504"/>
      <c r="M16" s="730"/>
      <c r="O16" s="469"/>
      <c r="P16" s="477"/>
      <c r="Q16" s="469"/>
      <c r="R16" s="477"/>
      <c r="S16" s="483"/>
      <c r="T16" s="483"/>
      <c r="V16" s="398"/>
      <c r="W16" s="398"/>
      <c r="X16" s="398"/>
      <c r="Y16" s="398"/>
    </row>
    <row r="17" spans="1:30" ht="17.25" customHeight="1">
      <c r="A17" s="447"/>
      <c r="B17" s="462" t="s">
        <v>62</v>
      </c>
      <c r="C17" s="463" t="s">
        <v>72</v>
      </c>
      <c r="D17" s="450" t="s">
        <v>70</v>
      </c>
      <c r="E17" s="715">
        <f>IF(ISERROR(⑤決算書入力シート!C7/⑤決算書入力シート!L24/1000),"",(⑤決算書入力シート!C7/⑤決算書入力シート!L24/1000))</f>
        <v>13093.333333333334</v>
      </c>
      <c r="F17" s="715"/>
      <c r="G17" s="716">
        <f>IF(ISERROR(⑤決算書入力シート!E7/⑤決算書入力シート!N24/1000),"",(⑤決算書入力シート!E7/⑤決算書入力シート!N24/1000))</f>
        <v>12666.666666666666</v>
      </c>
      <c r="H17" s="717">
        <f>IF(ISERROR(G17-E17),"",G17-E17)</f>
        <v>-426.66666666666788</v>
      </c>
      <c r="I17" s="716">
        <f>IF(ISERROR(⑤決算書入力シート!G7/⑤決算書入力シート!P24/1000),"",(⑤決算書入力シート!G7/⑤決算書入力シート!P24/1000))</f>
        <v>12333.333333333334</v>
      </c>
      <c r="J17" s="717">
        <f>IF(ISERROR(I17-G17),"",I17-G17)</f>
        <v>-333.33333333333212</v>
      </c>
      <c r="K17" s="500"/>
      <c r="L17" s="505">
        <v>12500</v>
      </c>
      <c r="M17" s="731">
        <f t="shared" si="0"/>
        <v>-166.66666666666606</v>
      </c>
      <c r="O17" s="470"/>
      <c r="P17" s="478" t="str">
        <f>IF(M17="","",IF(T17=TRUE,"",IF(M17&lt;0,X17,V17)))</f>
        <v>販売量よりも付加価値・利益への意識が高い</v>
      </c>
      <c r="Q17" s="470"/>
      <c r="R17" s="478" t="str">
        <f>IF(M17="","",IF(S17=TRUE,"",IF(M17&gt;0,W17,Y17)))</f>
        <v/>
      </c>
      <c r="S17" s="483" t="b">
        <v>1</v>
      </c>
      <c r="T17" s="483" t="b">
        <v>0</v>
      </c>
      <c r="V17" s="398" t="s">
        <v>249</v>
      </c>
      <c r="W17" s="398" t="s">
        <v>250</v>
      </c>
      <c r="X17" s="398" t="s">
        <v>251</v>
      </c>
      <c r="Y17" s="398" t="s">
        <v>248</v>
      </c>
      <c r="AA17" s="401"/>
      <c r="AB17" s="391" t="str">
        <f>$E$4</f>
        <v>H1期</v>
      </c>
      <c r="AC17" s="392" t="str">
        <f>$G$4</f>
        <v>H2期</v>
      </c>
      <c r="AD17" s="382" t="str">
        <f>$I$4</f>
        <v>H3期</v>
      </c>
    </row>
    <row r="18" spans="1:30" ht="17.25" customHeight="1">
      <c r="A18" s="447"/>
      <c r="B18" s="461" t="s">
        <v>69</v>
      </c>
      <c r="C18" s="452" t="s">
        <v>90</v>
      </c>
      <c r="D18" s="453" t="s">
        <v>70</v>
      </c>
      <c r="E18" s="718">
        <f>IF((⑤決算書入力シート!C11+⑤決算書入力シート!C12+⑤決算書入力シート!C13+⑤決算書入力シート!C20+⑤決算書入力シート!C26)/1000=0,"",(⑤決算書入力シート!C11+⑤決算書入力シート!C12+⑤決算書入力シート!C13+⑤決算書入力シート!C20+⑤決算書入力シート!C26)/1000)</f>
        <v>10393</v>
      </c>
      <c r="F18" s="718"/>
      <c r="G18" s="718">
        <f>IF((⑤決算書入力シート!E11+⑤決算書入力シート!E12+⑤決算書入力シート!E13+⑤決算書入力シート!E20+⑤決算書入力シート!E26)/1000=0,"",(⑤決算書入力シート!E11+⑤決算書入力シート!E12+⑤決算書入力シート!E13+⑤決算書入力シート!E20+⑤決算書入力シート!E26)/1000)</f>
        <v>9700</v>
      </c>
      <c r="H18" s="719">
        <f>IF(ISERROR(G18-E18),"",G18-E18)</f>
        <v>-693</v>
      </c>
      <c r="I18" s="718">
        <f>IF((⑤決算書入力シート!G11+⑤決算書入力シート!G12+⑤決算書入力シート!G13+⑤決算書入力シート!G20+⑤決算書入力シート!G26)/1000=0,"",(⑤決算書入力シート!G11+⑤決算書入力シート!G12+⑤決算書入力シート!G13+⑤決算書入力シート!G20+⑤決算書入力シート!G26)/1000)</f>
        <v>7750</v>
      </c>
      <c r="J18" s="719">
        <f>IF(ISERROR(I18-G18),"",I18-G18)</f>
        <v>-1950</v>
      </c>
      <c r="K18" s="500"/>
      <c r="L18" s="506">
        <v>7000</v>
      </c>
      <c r="M18" s="732">
        <f t="shared" si="0"/>
        <v>750</v>
      </c>
      <c r="O18" s="471"/>
      <c r="P18" s="475" t="str">
        <f>IF(M18="","",IF(T18=TRUE,"",IF(M18&lt;0,X18,V18)))</f>
        <v>事業全体で生み出している付加価値が大きい</v>
      </c>
      <c r="Q18" s="471"/>
      <c r="R18" s="475" t="str">
        <f>IF(M18="","",IF(S18=TRUE,"",IF(M18&gt;0,W18,Y18)))</f>
        <v>-</v>
      </c>
      <c r="S18" s="483"/>
      <c r="T18" s="483"/>
      <c r="V18" s="398" t="s">
        <v>255</v>
      </c>
      <c r="W18" s="398" t="s">
        <v>252</v>
      </c>
      <c r="X18" s="398" t="s">
        <v>253</v>
      </c>
      <c r="Y18" s="398" t="s">
        <v>254</v>
      </c>
      <c r="AA18" s="401" t="str">
        <f>B17</f>
        <v>従業者１人当たり売上高</v>
      </c>
      <c r="AB18" s="391">
        <f>E17</f>
        <v>13093.333333333334</v>
      </c>
      <c r="AC18" s="402">
        <f>G17</f>
        <v>12666.666666666666</v>
      </c>
      <c r="AD18" s="403">
        <f>I17</f>
        <v>12333.333333333334</v>
      </c>
    </row>
    <row r="19" spans="1:30" ht="17.25" customHeight="1">
      <c r="A19" s="447"/>
      <c r="B19" s="461" t="s">
        <v>68</v>
      </c>
      <c r="C19" s="452" t="s">
        <v>71</v>
      </c>
      <c r="D19" s="453" t="s">
        <v>70</v>
      </c>
      <c r="E19" s="718">
        <f>IF(ISERROR(E18/⑤決算書入力シート!L24),"",(E18/⑤決算書入力シート!L24))</f>
        <v>3464.3333333333335</v>
      </c>
      <c r="F19" s="718"/>
      <c r="G19" s="718">
        <f>IF(ISERROR(G18/⑤決算書入力シート!N24),"",(G18/⑤決算書入力シート!N24))</f>
        <v>3233.3333333333335</v>
      </c>
      <c r="H19" s="719">
        <f>IF(ISERROR(G19-E19),"",G19-E19)</f>
        <v>-231</v>
      </c>
      <c r="I19" s="718">
        <f>IF(ISERROR(I18/⑤決算書入力シート!P24),"",(I18/⑤決算書入力シート!P24))</f>
        <v>2583.3333333333335</v>
      </c>
      <c r="J19" s="719">
        <f>IF(ISERROR(I19-G19),"",I19-G19)</f>
        <v>-650</v>
      </c>
      <c r="K19" s="500"/>
      <c r="L19" s="506">
        <v>2500</v>
      </c>
      <c r="M19" s="732">
        <f t="shared" si="0"/>
        <v>83.333333333333485</v>
      </c>
      <c r="O19" s="467"/>
      <c r="P19" s="475" t="str">
        <f>IF(M19="","",IF(T19=TRUE,"",IF(M19&lt;0,X19,V19)))</f>
        <v>少数精鋭で効率的に事業を行っている</v>
      </c>
      <c r="Q19" s="467"/>
      <c r="R19" s="475" t="str">
        <f>IF(M19="","",IF(S19=TRUE,"",IF(M19&gt;0,W19,Y19)))</f>
        <v/>
      </c>
      <c r="S19" s="483" t="b">
        <v>1</v>
      </c>
      <c r="T19" s="483" t="b">
        <v>0</v>
      </c>
      <c r="V19" s="398" t="s">
        <v>256</v>
      </c>
      <c r="W19" s="398" t="s">
        <v>257</v>
      </c>
      <c r="X19" s="398" t="s">
        <v>258</v>
      </c>
      <c r="Y19" s="398" t="s">
        <v>259</v>
      </c>
      <c r="AA19" s="401" t="str">
        <f>B18</f>
        <v>粗付加価値額</v>
      </c>
      <c r="AB19" s="391">
        <f>E18</f>
        <v>10393</v>
      </c>
      <c r="AC19" s="402">
        <f>G18</f>
        <v>9700</v>
      </c>
      <c r="AD19" s="403">
        <f>I18</f>
        <v>7750</v>
      </c>
    </row>
    <row r="20" spans="1:30" ht="17.25" customHeight="1">
      <c r="A20" s="447"/>
      <c r="B20" s="461" t="s">
        <v>89</v>
      </c>
      <c r="C20" s="452" t="s">
        <v>51</v>
      </c>
      <c r="D20" s="453" t="s">
        <v>70</v>
      </c>
      <c r="E20" s="718">
        <f>IF(ISERROR((⑤決算書入力シート!C11+⑤決算書入力シート!C12)/⑤決算書入力シート!L24/1000),"",((⑤決算書入力シート!C11+⑤決算書入力シート!C12)/⑤決算書入力シート!L24/1000))</f>
        <v>2557.6666666666665</v>
      </c>
      <c r="F20" s="718"/>
      <c r="G20" s="718">
        <f>IF(ISERROR((⑤決算書入力シート!E11+⑤決算書入力シート!E12)/⑤決算書入力シート!N24/1000),"",((⑤決算書入力シート!E11+⑤決算書入力シート!E12)/⑤決算書入力シート!N24/1000))</f>
        <v>2557.6666666666665</v>
      </c>
      <c r="H20" s="719">
        <f>IF(ISERROR(G20-E20),"",G20-E20)</f>
        <v>0</v>
      </c>
      <c r="I20" s="718">
        <f>IF(ISERROR((⑤決算書入力シート!G11+⑤決算書入力シート!G12)/⑤決算書入力シート!P24/1000),"",((⑤決算書入力シート!G11+⑤決算書入力シート!G12)/⑤決算書入力シート!P24/1000))</f>
        <v>2391</v>
      </c>
      <c r="J20" s="719">
        <f>IF(ISERROR(I20-G20),"",I20-G20)</f>
        <v>-166.66666666666652</v>
      </c>
      <c r="K20" s="500"/>
      <c r="L20" s="506">
        <v>2200</v>
      </c>
      <c r="M20" s="732">
        <f t="shared" si="0"/>
        <v>191</v>
      </c>
      <c r="O20" s="467"/>
      <c r="P20" s="475" t="str">
        <f>IF(M20="","",IF(T20=TRUE,"",IF(M20&lt;0,X20,V20)))</f>
        <v/>
      </c>
      <c r="Q20" s="467"/>
      <c r="R20" s="475" t="str">
        <f>IF(M20="","",IF(S20=TRUE,"",IF(M20&gt;0,W20,Y20)))</f>
        <v>給与・採用が固定的で、業績と乖離している</v>
      </c>
      <c r="S20" s="483" t="b">
        <v>0</v>
      </c>
      <c r="T20" s="483" t="b">
        <v>1</v>
      </c>
      <c r="V20" s="398" t="s">
        <v>172</v>
      </c>
      <c r="W20" s="398" t="s">
        <v>260</v>
      </c>
      <c r="X20" s="398" t="s">
        <v>173</v>
      </c>
      <c r="Y20" s="398" t="s">
        <v>174</v>
      </c>
      <c r="AA20" s="401" t="str">
        <f>B19</f>
        <v>従業者１人当たり粗付加価値額</v>
      </c>
      <c r="AB20" s="391">
        <f>E19</f>
        <v>3464.3333333333335</v>
      </c>
      <c r="AC20" s="402">
        <f>G19</f>
        <v>3233.3333333333335</v>
      </c>
      <c r="AD20" s="403">
        <f>I19</f>
        <v>2583.3333333333335</v>
      </c>
    </row>
    <row r="21" spans="1:30" ht="17.25" customHeight="1">
      <c r="A21" s="447"/>
      <c r="B21" s="464" t="s">
        <v>83</v>
      </c>
      <c r="C21" s="455" t="s">
        <v>73</v>
      </c>
      <c r="D21" s="456" t="s">
        <v>70</v>
      </c>
      <c r="E21" s="720">
        <f>IF(ISERROR(⑤決算書入力シート!C7/(⑤決算書入力シート!L25/3.3)/1000),"",(⑤決算書入力シート!C7/(⑤決算書入力シート!L25/3.3)/1000))</f>
        <v>1296.24</v>
      </c>
      <c r="F21" s="720"/>
      <c r="G21" s="720">
        <f>IF(ISERROR(⑤決算書入力シート!E7/(⑤決算書入力シート!N25/3.3)/1000),"",(⑤決算書入力シート!E7/(⑤決算書入力シート!N25/3.3)/1000))</f>
        <v>1254</v>
      </c>
      <c r="H21" s="721">
        <f>IF(ISERROR(G21-E21),"",G21-E21)</f>
        <v>-42.240000000000009</v>
      </c>
      <c r="I21" s="720">
        <f>IF(ISERROR(⑤決算書入力シート!G7/(⑤決算書入力シート!P25/3.3)/1000),"",(⑤決算書入力シート!G7/(⑤決算書入力シート!P25/3.3)/1000))</f>
        <v>1221</v>
      </c>
      <c r="J21" s="721">
        <f>IF(ISERROR(I21-G21),"",I21-G21)</f>
        <v>-33</v>
      </c>
      <c r="K21" s="500"/>
      <c r="L21" s="507">
        <v>1200</v>
      </c>
      <c r="M21" s="733">
        <f t="shared" si="0"/>
        <v>21</v>
      </c>
      <c r="O21" s="468"/>
      <c r="P21" s="476" t="str">
        <f>IF(M21="","",IF(T21=TRUE,"",IF(M21&lt;0,X21,V21)))</f>
        <v/>
      </c>
      <c r="Q21" s="468"/>
      <c r="R21" s="476" t="str">
        <f>IF(M21="","",IF(S21=TRUE,"",IF(M21&gt;0,W21,Y21)))</f>
        <v>スペースが雑然としていて高級感等は感じられない</v>
      </c>
      <c r="S21" s="483" t="b">
        <v>0</v>
      </c>
      <c r="T21" s="483" t="b">
        <v>1</v>
      </c>
      <c r="V21" s="398" t="s">
        <v>261</v>
      </c>
      <c r="W21" s="398" t="s">
        <v>262</v>
      </c>
      <c r="X21" s="398" t="s">
        <v>263</v>
      </c>
      <c r="Y21" s="398" t="s">
        <v>175</v>
      </c>
      <c r="AA21" s="401" t="str">
        <f>B20</f>
        <v>従業者１人当たり人件費</v>
      </c>
      <c r="AB21" s="391">
        <f>E20</f>
        <v>2557.6666666666665</v>
      </c>
      <c r="AC21" s="402">
        <f>G20</f>
        <v>2557.6666666666665</v>
      </c>
      <c r="AD21" s="403">
        <f>I20</f>
        <v>2391</v>
      </c>
    </row>
    <row r="22" spans="1:30" ht="17.25" customHeight="1">
      <c r="A22" s="457" t="s">
        <v>97</v>
      </c>
      <c r="B22" s="458"/>
      <c r="C22" s="459"/>
      <c r="D22" s="460"/>
      <c r="E22" s="722"/>
      <c r="F22" s="709"/>
      <c r="G22" s="722"/>
      <c r="H22" s="708"/>
      <c r="I22" s="722"/>
      <c r="J22" s="708"/>
      <c r="K22" s="498"/>
      <c r="L22" s="508"/>
      <c r="M22" s="734"/>
      <c r="O22" s="469"/>
      <c r="P22" s="477"/>
      <c r="Q22" s="469"/>
      <c r="R22" s="477"/>
      <c r="S22" s="483"/>
      <c r="T22" s="483"/>
      <c r="V22" s="398"/>
      <c r="W22" s="398"/>
      <c r="X22" s="398"/>
      <c r="Y22" s="398"/>
      <c r="AA22" s="401" t="str">
        <f>B21</f>
        <v>店舗面積3.3㎡（坪）当たり売上高</v>
      </c>
      <c r="AB22" s="391">
        <f>E21</f>
        <v>1296.24</v>
      </c>
      <c r="AC22" s="402">
        <f>G21</f>
        <v>1254</v>
      </c>
      <c r="AD22" s="403">
        <f>I21</f>
        <v>1221</v>
      </c>
    </row>
    <row r="23" spans="1:30" ht="17.25" customHeight="1">
      <c r="A23" s="447"/>
      <c r="B23" s="462" t="s">
        <v>75</v>
      </c>
      <c r="C23" s="463" t="s">
        <v>81</v>
      </c>
      <c r="D23" s="450" t="s">
        <v>2</v>
      </c>
      <c r="E23" s="704">
        <f>IF(ISERROR((⑤決算書入力シート!L8+⑤決算書入力シート!L9)/(⑤決算書入力シート!L15+⑤決算書入力シート!L16+⑤決算書入力シート!L17)),"",((⑤決算書入力シート!L8+⑤決算書入力シート!L9)/(⑤決算書入力シート!L15+⑤決算書入力シート!L16+⑤決算書入力シート!L17)))</f>
        <v>1.4444444444444444</v>
      </c>
      <c r="F23" s="704"/>
      <c r="G23" s="704">
        <f>IF(ISERROR((⑤決算書入力シート!N8+⑤決算書入力シート!N9)/(⑤決算書入力シート!N15+⑤決算書入力シート!N16+⑤決算書入力シート!N17)),"",((⑤決算書入力シート!N8+⑤決算書入力シート!N9)/(⑤決算書入力シート!N15+⑤決算書入力シート!N16+⑤決算書入力シート!N17)))</f>
        <v>1.4444444444444444</v>
      </c>
      <c r="H23" s="704">
        <f>IF(ISERROR(G23-E23),"",G23-E23)</f>
        <v>0</v>
      </c>
      <c r="I23" s="704">
        <f>IF(ISERROR((⑤決算書入力シート!P8+⑤決算書入力シート!P9)/(⑤決算書入力シート!P15+⑤決算書入力シート!P16+⑤決算書入力シート!P17)),"",((⑤決算書入力シート!P8+⑤決算書入力シート!P9)/(⑤決算書入力シート!P15+⑤決算書入力シート!P16+⑤決算書入力シート!P17)))</f>
        <v>1.4444444444444444</v>
      </c>
      <c r="J23" s="704">
        <f>IF(ISERROR(I23-G23),"",I23-G23)</f>
        <v>0</v>
      </c>
      <c r="K23" s="500"/>
      <c r="L23" s="494">
        <v>1.5</v>
      </c>
      <c r="M23" s="724">
        <f t="shared" si="0"/>
        <v>-5.555555555555558E-2</v>
      </c>
      <c r="O23" s="472"/>
      <c r="P23" s="478" t="str">
        <f>IF(M23="","",IF(T23=TRUE,"",IF(M23&lt;0,X23,V23)))</f>
        <v>-</v>
      </c>
      <c r="Q23" s="472"/>
      <c r="R23" s="478" t="str">
        <f>IF(M23="","",IF(S23=TRUE,"",IF(M23&gt;0,W23,Y23)))</f>
        <v>資金繰り、短期借入返済に対する注意が必要</v>
      </c>
      <c r="S23" s="483"/>
      <c r="T23" s="483"/>
      <c r="V23" s="398" t="s">
        <v>264</v>
      </c>
      <c r="W23" s="398" t="s">
        <v>176</v>
      </c>
      <c r="X23" s="398" t="s">
        <v>176</v>
      </c>
      <c r="Y23" s="398" t="s">
        <v>265</v>
      </c>
    </row>
    <row r="24" spans="1:30" ht="17.25" customHeight="1">
      <c r="A24" s="447"/>
      <c r="B24" s="461" t="s">
        <v>76</v>
      </c>
      <c r="C24" s="452" t="s">
        <v>93</v>
      </c>
      <c r="D24" s="453" t="s">
        <v>2</v>
      </c>
      <c r="E24" s="705">
        <f>IF(ISERROR((⑤決算書入力シート!L8+⑤決算書入力シート!L9+⑤決算書入力シート!L10+⑤決算書入力シート!L11)/(⑤決算書入力シート!L15+⑤決算書入力シート!L16+⑤決算書入力シート!L17)),"",((⑤決算書入力シート!L8+⑤決算書入力シート!L9+⑤決算書入力シート!L10+⑤決算書入力シート!L11)/(⑤決算書入力シート!L15+⑤決算書入力シート!L16+⑤決算書入力シート!L17)))</f>
        <v>1.8888888888888888</v>
      </c>
      <c r="F24" s="705"/>
      <c r="G24" s="705">
        <f>IF(ISERROR((⑤決算書入力シート!N8+⑤決算書入力シート!N9+⑤決算書入力シート!N10+⑤決算書入力シート!N11)/(⑤決算書入力シート!N15+⑤決算書入力シート!N16+⑤決算書入力シート!N17)),"",((⑤決算書入力シート!N8+⑤決算書入力シート!N9+⑤決算書入力シート!N10+⑤決算書入力シート!N11)/(⑤決算書入力シート!N15+⑤決算書入力シート!N16+⑤決算書入力シート!N17)))</f>
        <v>1.8888888888888888</v>
      </c>
      <c r="H24" s="705">
        <f>IF(ISERROR(G24-E24),"",G24-E24)</f>
        <v>0</v>
      </c>
      <c r="I24" s="705">
        <f>IF(ISERROR((⑤決算書入力シート!P8+⑤決算書入力シート!P9+⑤決算書入力シート!P10+⑤決算書入力シート!P11)/(⑤決算書入力シート!P15+⑤決算書入力シート!P16+⑤決算書入力シート!P17)),"",((⑤決算書入力シート!P8+⑤決算書入力シート!P9+⑤決算書入力シート!P10+⑤決算書入力シート!P11)/(⑤決算書入力シート!P15+⑤決算書入力シート!P16+⑤決算書入力シート!P17)))</f>
        <v>1.8888888888888888</v>
      </c>
      <c r="J24" s="705">
        <f>IF(ISERROR(I24-G24),"",I24-G24)</f>
        <v>0</v>
      </c>
      <c r="K24" s="500"/>
      <c r="L24" s="495">
        <v>1.2</v>
      </c>
      <c r="M24" s="725">
        <f t="shared" si="0"/>
        <v>0.68888888888888888</v>
      </c>
      <c r="O24" s="467"/>
      <c r="P24" s="475" t="str">
        <f>IF(M24="","",IF(T24=TRUE,"",IF(M24&lt;0,X24,V24)))</f>
        <v/>
      </c>
      <c r="Q24" s="467"/>
      <c r="R24" s="475" t="str">
        <f>IF(M24="","",IF(S24=TRUE,"",IF(M24&gt;0,W24,Y24)))</f>
        <v>現預金に比べ、売掛金・在庫の割合が高い</v>
      </c>
      <c r="S24" s="483" t="b">
        <v>0</v>
      </c>
      <c r="T24" s="483" t="b">
        <v>1</v>
      </c>
      <c r="V24" s="398" t="s">
        <v>268</v>
      </c>
      <c r="W24" s="398" t="s">
        <v>267</v>
      </c>
      <c r="X24" s="398" t="s">
        <v>266</v>
      </c>
      <c r="Y24" s="398" t="s">
        <v>269</v>
      </c>
      <c r="AA24" s="404"/>
      <c r="AB24" s="391" t="str">
        <f>$E$4</f>
        <v>H1期</v>
      </c>
      <c r="AC24" s="392" t="str">
        <f>$G$4</f>
        <v>H2期</v>
      </c>
      <c r="AD24" s="382" t="str">
        <f>$I$4</f>
        <v>H3期</v>
      </c>
    </row>
    <row r="25" spans="1:30" ht="17.25" customHeight="1">
      <c r="A25" s="447"/>
      <c r="B25" s="461" t="s">
        <v>77</v>
      </c>
      <c r="C25" s="452" t="s">
        <v>85</v>
      </c>
      <c r="D25" s="453" t="s">
        <v>82</v>
      </c>
      <c r="E25" s="723">
        <f>IF(ISERROR((⑤決算書入力シート!L16+⑤決算書入力シート!L18)/(⑤決算書入力シート!C7/12)),"",((⑤決算書入力シート!L16+⑤決算書入力シート!L18)/(⑤決算書入力シート!C7/12)))</f>
        <v>1.985743380855397</v>
      </c>
      <c r="F25" s="723"/>
      <c r="G25" s="723">
        <f>IF(ISERROR((⑤決算書入力シート!N16+⑤決算書入力シート!N18)/(⑤決算書入力シート!E7/12)),"",((⑤決算書入力シート!N16+⑤決算書入力シート!N18)/(⑤決算書入力シート!E7/12)))</f>
        <v>2.0526315789473686</v>
      </c>
      <c r="H25" s="712">
        <f>IF(ISERROR(G25-E25),"",G25-E25)</f>
        <v>6.6888198091971551E-2</v>
      </c>
      <c r="I25" s="723">
        <f>IF(ISERROR((⑤決算書入力シート!P16+⑤決算書入力シート!P18)/(⑤決算書入力シート!G7/12)),"",((⑤決算書入力シート!P16+⑤決算書入力シート!P18)/(⑤決算書入力シート!G7/12)))</f>
        <v>2.2702702702702702</v>
      </c>
      <c r="J25" s="712">
        <f>IF(ISERROR(I25-G25),"",I25-G25)</f>
        <v>0.21763869132290159</v>
      </c>
      <c r="K25" s="500"/>
      <c r="L25" s="509">
        <v>3</v>
      </c>
      <c r="M25" s="735">
        <f t="shared" si="0"/>
        <v>-0.72972972972972983</v>
      </c>
      <c r="O25" s="471"/>
      <c r="P25" s="475" t="str">
        <f>IF(M25="","",IF(T25=TRUE,"",IF(M25&lt;0,X25,V25)))</f>
        <v>売上規模に比べて借入金額が小さい</v>
      </c>
      <c r="Q25" s="471"/>
      <c r="R25" s="475" t="str">
        <f>IF(M25="","",IF(S25=TRUE,"",IF(M25&gt;0,W25,Y25)))</f>
        <v>-</v>
      </c>
      <c r="S25" s="483"/>
      <c r="T25" s="483"/>
      <c r="V25" s="398" t="s">
        <v>176</v>
      </c>
      <c r="W25" s="398" t="s">
        <v>270</v>
      </c>
      <c r="X25" s="398" t="s">
        <v>271</v>
      </c>
      <c r="Y25" s="398" t="s">
        <v>176</v>
      </c>
      <c r="AA25" s="404" t="str">
        <f>B23</f>
        <v>当座比率</v>
      </c>
      <c r="AB25" s="405">
        <f>E23</f>
        <v>1.4444444444444444</v>
      </c>
      <c r="AC25" s="406">
        <f>G23</f>
        <v>1.4444444444444444</v>
      </c>
      <c r="AD25" s="407">
        <f>I23</f>
        <v>1.4444444444444444</v>
      </c>
    </row>
    <row r="26" spans="1:30" ht="17.25" customHeight="1">
      <c r="A26" s="447"/>
      <c r="B26" s="451" t="s">
        <v>25</v>
      </c>
      <c r="C26" s="452" t="s">
        <v>57</v>
      </c>
      <c r="D26" s="453" t="s">
        <v>2</v>
      </c>
      <c r="E26" s="705">
        <f>IF(ISERROR(⑤決算書入力シート!L20/⑤決算書入力シート!L14),"",(⑤決算書入力シート!L20/⑤決算書入力シート!L14))</f>
        <v>8.6956521739130432E-2</v>
      </c>
      <c r="F26" s="705"/>
      <c r="G26" s="705">
        <f>IF(ISERROR(⑤決算書入力シート!N20/⑤決算書入力シート!N14),"",(⑤決算書入力シート!N20/⑤決算書入力シート!N14))</f>
        <v>8.6956521739130432E-2</v>
      </c>
      <c r="H26" s="705">
        <f>IF(ISERROR(G26-E26),"",G26-E26)</f>
        <v>0</v>
      </c>
      <c r="I26" s="705">
        <f>IF(ISERROR(⑤決算書入力シート!P20/⑤決算書入力シート!P14),"",(⑤決算書入力シート!P20/⑤決算書入力シート!P14))</f>
        <v>8.3333333333333329E-2</v>
      </c>
      <c r="J26" s="705">
        <f>IF(ISERROR(I26-G26),"",I26-G26)</f>
        <v>-3.6231884057971037E-3</v>
      </c>
      <c r="K26" s="500"/>
      <c r="L26" s="495">
        <v>0.22</v>
      </c>
      <c r="M26" s="725">
        <f t="shared" si="0"/>
        <v>-0.13666666666666666</v>
      </c>
      <c r="O26" s="471"/>
      <c r="P26" s="475" t="str">
        <f>IF(M26="","",IF(T26=TRUE,"",IF(M26&lt;0,X26,V26)))</f>
        <v>-</v>
      </c>
      <c r="Q26" s="471"/>
      <c r="R26" s="475" t="str">
        <f>IF(M26="","",IF(S26=TRUE,"",IF(M26&gt;0,W26,Y26)))</f>
        <v>借入への依存度が高い（自己資本が小さい）</v>
      </c>
      <c r="S26" s="483"/>
      <c r="T26" s="483"/>
      <c r="V26" s="398" t="s">
        <v>272</v>
      </c>
      <c r="W26" s="398" t="s">
        <v>176</v>
      </c>
      <c r="X26" s="398" t="s">
        <v>176</v>
      </c>
      <c r="Y26" s="398" t="s">
        <v>273</v>
      </c>
      <c r="AA26" s="404" t="str">
        <f>B24</f>
        <v>流動比率</v>
      </c>
      <c r="AB26" s="405">
        <f>E24</f>
        <v>1.8888888888888888</v>
      </c>
      <c r="AC26" s="406">
        <f>G24</f>
        <v>1.8888888888888888</v>
      </c>
      <c r="AD26" s="407">
        <f>I24</f>
        <v>1.8888888888888888</v>
      </c>
    </row>
    <row r="27" spans="1:30" ht="17.25" customHeight="1" thickBot="1">
      <c r="A27" s="465"/>
      <c r="B27" s="464" t="s">
        <v>78</v>
      </c>
      <c r="C27" s="455" t="s">
        <v>84</v>
      </c>
      <c r="D27" s="456" t="s">
        <v>2</v>
      </c>
      <c r="E27" s="707">
        <f>IF(ISERROR(((⑤決算書入力シート!C10+⑤決算書入力シート!C20-⑤決算書入力シート!C19+⑤決算書入力シート!C22-⑤決算書入力シート!C14)/⑤決算書入力シート!D9)/(⑤決算書入力シート!C7-⑤決算書入力シート!D14)),"",(((⑤決算書入力シート!C10+⑤決算書入力シート!C20-⑤決算書入力シート!C19+⑤決算書入力シート!C22-⑤決算書入力シート!C14)/⑤決算書入力シート!D9)/(⑤決算書入力シート!C7-⑤決算書入力シート!D14)))</f>
        <v>0.90966768421945232</v>
      </c>
      <c r="F27" s="707"/>
      <c r="G27" s="707">
        <f>IF(ISERROR(((⑤決算書入力シート!E10+⑤決算書入力シート!E20-⑤決算書入力シート!E19+⑤決算書入力シート!E22-⑤決算書入力シート!E14)/⑤決算書入力シート!F9)/(⑤決算書入力シート!E7-⑤決算書入力シート!F14)),"",(((⑤決算書入力シート!E10+⑤決算書入力シート!E20-⑤決算書入力シート!E19+⑤決算書入力シート!E22-⑤決算書入力シート!E14)/⑤決算書入力シート!F9)/(⑤決算書入力シート!E7-⑤決算書入力シート!F14)))</f>
        <v>0.95504504504504506</v>
      </c>
      <c r="H27" s="707">
        <f>IF(ISERROR(G27-E27),"",G27-E27)</f>
        <v>4.5377360825592739E-2</v>
      </c>
      <c r="I27" s="707">
        <f>IF(ISERROR(((⑤決算書入力シート!G10+⑤決算書入力シート!G20-⑤決算書入力シート!G19+⑤決算書入力シート!G22-⑤決算書入力シート!G14)/⑤決算書入力シート!H9)/(⑤決算書入力シート!G7-⑤決算書入力シート!H14)),"",(((⑤決算書入力シート!G10+⑤決算書入力シート!G20-⑤決算書入力シート!G19+⑤決算書入力シート!G22-⑤決算書入力シート!G14)/⑤決算書入力シート!H9)/(⑤決算書入力シート!G7-⑤決算書入力シート!H14)))</f>
        <v>1.1056579411764704</v>
      </c>
      <c r="J27" s="707">
        <f>IF(ISERROR(I27-G27),"",I27-G27)</f>
        <v>0.15061289613142537</v>
      </c>
      <c r="K27" s="500"/>
      <c r="L27" s="510">
        <v>0.95</v>
      </c>
      <c r="M27" s="736">
        <f t="shared" si="0"/>
        <v>0.15565794117647047</v>
      </c>
      <c r="O27" s="473"/>
      <c r="P27" s="479" t="str">
        <f>IF(M27="","",IF(T27=TRUE,"",IF(M27&lt;0,X27,V27)))</f>
        <v>-</v>
      </c>
      <c r="Q27" s="473"/>
      <c r="R27" s="479" t="str">
        <f>IF(M27="","",IF(S27=TRUE,"",IF(M27&gt;0,W27,Y27)))</f>
        <v>不況期に他社比赤字に至る可能性が高い</v>
      </c>
      <c r="S27" s="483"/>
      <c r="T27" s="483"/>
      <c r="V27" s="398" t="s">
        <v>16</v>
      </c>
      <c r="W27" s="398" t="s">
        <v>282</v>
      </c>
      <c r="X27" s="398" t="s">
        <v>281</v>
      </c>
      <c r="Y27" s="398" t="s">
        <v>16</v>
      </c>
      <c r="AA27" s="404" t="str">
        <f>B25</f>
        <v>借入金回転期間</v>
      </c>
      <c r="AB27" s="408">
        <f>E25</f>
        <v>1.985743380855397</v>
      </c>
      <c r="AC27" s="409">
        <f>G25</f>
        <v>2.0526315789473686</v>
      </c>
      <c r="AD27" s="410">
        <f>I25</f>
        <v>2.2702702702702702</v>
      </c>
    </row>
    <row r="28" spans="1:30" ht="9" customHeight="1">
      <c r="A28" s="411"/>
      <c r="B28" s="412"/>
      <c r="D28" s="413"/>
      <c r="E28" s="405"/>
      <c r="G28" s="411"/>
      <c r="H28" s="414"/>
      <c r="I28" s="411"/>
      <c r="AA28" s="404" t="str">
        <f>B26</f>
        <v>自己資本比率</v>
      </c>
      <c r="AB28" s="405">
        <f>E26</f>
        <v>8.6956521739130432E-2</v>
      </c>
      <c r="AC28" s="406">
        <f>G26</f>
        <v>8.6956521739130432E-2</v>
      </c>
      <c r="AD28" s="407">
        <f>I26</f>
        <v>8.3333333333333329E-2</v>
      </c>
    </row>
    <row r="29" spans="1:30" s="414" customFormat="1" ht="17.25" customHeight="1">
      <c r="A29" s="411"/>
      <c r="B29" s="412"/>
      <c r="C29" s="380"/>
      <c r="D29" s="413"/>
      <c r="E29" s="411"/>
      <c r="F29" s="383"/>
      <c r="G29" s="411"/>
      <c r="H29" s="415"/>
      <c r="I29" s="416" t="s">
        <v>144</v>
      </c>
      <c r="K29" s="417"/>
      <c r="P29" s="418"/>
      <c r="R29" s="418"/>
      <c r="S29" s="401"/>
      <c r="T29" s="401"/>
      <c r="U29" s="404"/>
      <c r="V29" s="404"/>
      <c r="W29" s="404"/>
      <c r="X29" s="404"/>
      <c r="Y29" s="404"/>
      <c r="Z29" s="404"/>
      <c r="AA29" s="404" t="str">
        <f>B27</f>
        <v>損益分岐点比率（経常利益）</v>
      </c>
      <c r="AB29" s="405">
        <f>E27</f>
        <v>0.90966768421945232</v>
      </c>
      <c r="AC29" s="406">
        <f>G27</f>
        <v>0.95504504504504506</v>
      </c>
      <c r="AD29" s="407">
        <f>I27</f>
        <v>1.1056579411764704</v>
      </c>
    </row>
    <row r="30" spans="1:30" s="414" customFormat="1" ht="17.25" customHeight="1">
      <c r="B30" s="418"/>
      <c r="C30" s="419"/>
      <c r="D30" s="420"/>
      <c r="F30" s="421"/>
      <c r="H30" s="417"/>
      <c r="I30" s="416"/>
      <c r="K30" s="417"/>
      <c r="P30" s="418"/>
      <c r="R30" s="418"/>
      <c r="S30" s="401"/>
      <c r="T30" s="401"/>
      <c r="U30" s="404"/>
      <c r="V30" s="404"/>
      <c r="W30" s="404"/>
      <c r="X30" s="404"/>
      <c r="Y30" s="404"/>
      <c r="Z30" s="404"/>
      <c r="AA30" s="404"/>
      <c r="AB30" s="422"/>
      <c r="AC30" s="406"/>
      <c r="AD30" s="406"/>
    </row>
    <row r="31" spans="1:30" s="414" customFormat="1" ht="17.25" customHeight="1">
      <c r="A31" s="411"/>
      <c r="B31" s="412"/>
      <c r="C31" s="380"/>
      <c r="D31" s="413"/>
      <c r="E31" s="411"/>
      <c r="F31" s="383"/>
      <c r="G31" s="411"/>
      <c r="H31" s="417"/>
      <c r="I31" s="416"/>
      <c r="K31" s="417"/>
      <c r="P31" s="418"/>
      <c r="R31" s="418"/>
      <c r="S31" s="401"/>
      <c r="T31" s="401"/>
      <c r="U31" s="404"/>
      <c r="V31" s="404"/>
      <c r="W31" s="404"/>
      <c r="X31" s="404"/>
      <c r="Y31" s="404"/>
      <c r="Z31" s="404"/>
      <c r="AA31" s="404"/>
    </row>
    <row r="32" spans="1:30" ht="16.5" customHeight="1">
      <c r="A32" s="389"/>
      <c r="B32" s="384"/>
      <c r="C32" s="384"/>
      <c r="D32" s="389"/>
      <c r="E32" s="384"/>
      <c r="F32" s="384"/>
      <c r="H32" s="384"/>
      <c r="J32" s="384"/>
      <c r="K32" s="384"/>
      <c r="L32" s="379"/>
      <c r="P32" s="384"/>
    </row>
    <row r="33" spans="1:16" ht="16.5" customHeight="1">
      <c r="B33" s="384"/>
      <c r="C33" s="384"/>
      <c r="D33" s="384"/>
      <c r="E33" s="384"/>
      <c r="F33" s="384"/>
      <c r="H33" s="384"/>
      <c r="J33" s="384"/>
      <c r="K33" s="384"/>
      <c r="L33" s="379"/>
      <c r="P33" s="384"/>
    </row>
    <row r="34" spans="1:16" ht="16.5" customHeight="1">
      <c r="A34" s="411"/>
      <c r="B34" s="384"/>
      <c r="C34" s="384"/>
      <c r="D34" s="384"/>
      <c r="E34" s="384"/>
      <c r="F34" s="384"/>
      <c r="H34" s="384"/>
      <c r="J34" s="384"/>
      <c r="K34" s="384"/>
      <c r="L34" s="379"/>
      <c r="P34" s="384"/>
    </row>
    <row r="35" spans="1:16" ht="16.5" customHeight="1">
      <c r="A35" s="411"/>
      <c r="B35" s="384"/>
      <c r="C35" s="384"/>
      <c r="D35" s="384"/>
      <c r="E35" s="384"/>
      <c r="F35" s="384"/>
      <c r="H35" s="384"/>
      <c r="J35" s="384"/>
      <c r="K35" s="384"/>
      <c r="L35" s="379"/>
      <c r="P35" s="384"/>
    </row>
    <row r="36" spans="1:16" ht="16.5" customHeight="1">
      <c r="A36" s="411"/>
      <c r="B36" s="384"/>
      <c r="C36" s="384"/>
      <c r="D36" s="384"/>
      <c r="E36" s="384"/>
      <c r="F36" s="384"/>
      <c r="H36" s="384"/>
      <c r="J36" s="384"/>
      <c r="K36" s="384"/>
      <c r="L36" s="379"/>
      <c r="P36" s="384"/>
    </row>
    <row r="37" spans="1:16" ht="16.5" customHeight="1">
      <c r="A37" s="411"/>
      <c r="B37" s="412"/>
      <c r="D37" s="414"/>
      <c r="E37" s="411"/>
      <c r="F37" s="385"/>
      <c r="G37" s="386"/>
      <c r="H37" s="384"/>
      <c r="J37" s="384"/>
      <c r="K37" s="384"/>
      <c r="L37" s="379"/>
      <c r="P37" s="384"/>
    </row>
    <row r="38" spans="1:16" ht="16.5" customHeight="1">
      <c r="A38" s="411"/>
      <c r="B38" s="423"/>
      <c r="C38" s="424"/>
      <c r="D38" s="414"/>
      <c r="E38" s="411"/>
      <c r="F38" s="385"/>
      <c r="G38" s="386"/>
      <c r="H38" s="384"/>
      <c r="J38" s="384"/>
      <c r="K38" s="384"/>
      <c r="L38" s="379"/>
      <c r="P38" s="384"/>
    </row>
    <row r="39" spans="1:16" ht="16.5" customHeight="1">
      <c r="A39" s="411"/>
      <c r="B39" s="412"/>
      <c r="D39" s="414"/>
      <c r="E39" s="411"/>
      <c r="F39" s="385"/>
      <c r="G39" s="386"/>
      <c r="H39" s="384"/>
      <c r="J39" s="384"/>
      <c r="K39" s="384"/>
      <c r="L39" s="379"/>
      <c r="P39" s="384"/>
    </row>
    <row r="40" spans="1:16" ht="16.5" customHeight="1">
      <c r="A40" s="411"/>
      <c r="B40" s="412"/>
      <c r="D40" s="414"/>
      <c r="E40" s="411"/>
      <c r="F40" s="385"/>
      <c r="G40" s="386"/>
      <c r="H40" s="384"/>
      <c r="J40" s="384"/>
      <c r="K40" s="384"/>
      <c r="L40" s="379"/>
      <c r="P40" s="384"/>
    </row>
    <row r="41" spans="1:16" ht="16.5" customHeight="1">
      <c r="A41" s="411"/>
      <c r="B41" s="412"/>
      <c r="D41" s="414"/>
      <c r="E41" s="411"/>
      <c r="F41" s="385"/>
      <c r="G41" s="386"/>
      <c r="H41" s="384"/>
      <c r="J41" s="384"/>
      <c r="K41" s="384"/>
      <c r="L41" s="379"/>
      <c r="P41" s="384"/>
    </row>
    <row r="42" spans="1:16" ht="16.5" customHeight="1">
      <c r="A42" s="411"/>
      <c r="B42" s="412"/>
      <c r="D42" s="414"/>
      <c r="E42" s="411"/>
      <c r="F42" s="385"/>
      <c r="G42" s="386"/>
      <c r="H42" s="384"/>
      <c r="J42" s="384"/>
      <c r="K42" s="384"/>
      <c r="L42" s="379"/>
      <c r="P42" s="384"/>
    </row>
    <row r="43" spans="1:16" ht="16.5" customHeight="1">
      <c r="A43" s="411"/>
      <c r="B43" s="412"/>
      <c r="D43" s="414"/>
      <c r="E43" s="411"/>
      <c r="F43" s="385"/>
      <c r="G43" s="386"/>
      <c r="H43" s="384"/>
      <c r="J43" s="384"/>
      <c r="K43" s="384"/>
      <c r="L43" s="379"/>
      <c r="P43" s="384"/>
    </row>
    <row r="44" spans="1:16" ht="16.5" customHeight="1">
      <c r="A44" s="411"/>
      <c r="B44" s="412"/>
      <c r="D44" s="414"/>
      <c r="E44" s="411"/>
      <c r="F44" s="385"/>
      <c r="G44" s="386"/>
      <c r="H44" s="384"/>
      <c r="J44" s="384"/>
      <c r="K44" s="384"/>
      <c r="L44" s="379"/>
      <c r="P44" s="384"/>
    </row>
    <row r="45" spans="1:16" ht="16.5" customHeight="1">
      <c r="A45" s="411"/>
      <c r="B45" s="412"/>
      <c r="D45" s="414"/>
      <c r="E45" s="411"/>
      <c r="F45" s="385"/>
      <c r="G45" s="386"/>
      <c r="H45" s="384"/>
      <c r="J45" s="384"/>
      <c r="K45" s="384"/>
      <c r="L45" s="379"/>
      <c r="P45" s="384"/>
    </row>
    <row r="46" spans="1:16" ht="16.5" customHeight="1">
      <c r="A46" s="411"/>
      <c r="B46" s="412"/>
      <c r="D46" s="414"/>
      <c r="E46" s="411"/>
      <c r="F46" s="385"/>
      <c r="G46" s="386"/>
      <c r="H46" s="384"/>
      <c r="J46" s="384"/>
      <c r="K46" s="384"/>
      <c r="L46" s="379"/>
      <c r="P46" s="384"/>
    </row>
    <row r="47" spans="1:16" ht="16.5" customHeight="1">
      <c r="A47" s="411"/>
      <c r="B47" s="412"/>
      <c r="D47" s="414"/>
      <c r="E47" s="411"/>
      <c r="F47" s="385"/>
      <c r="G47" s="386"/>
      <c r="H47" s="384"/>
      <c r="J47" s="384"/>
      <c r="K47" s="384"/>
      <c r="L47" s="379"/>
      <c r="P47" s="384"/>
    </row>
    <row r="48" spans="1:16" ht="16.5" customHeight="1">
      <c r="A48" s="411"/>
      <c r="B48" s="412"/>
      <c r="D48" s="414"/>
      <c r="E48" s="411"/>
      <c r="F48" s="385"/>
      <c r="G48" s="386"/>
      <c r="H48" s="384"/>
      <c r="J48" s="384"/>
      <c r="K48" s="384"/>
      <c r="L48" s="379"/>
      <c r="P48" s="384"/>
    </row>
    <row r="49" spans="1:11" ht="16.5" customHeight="1">
      <c r="A49" s="411"/>
      <c r="B49" s="412"/>
      <c r="D49" s="413"/>
      <c r="E49" s="411"/>
      <c r="G49" s="411"/>
      <c r="H49" s="414"/>
      <c r="I49" s="411"/>
    </row>
    <row r="50" spans="1:11" ht="16.5" customHeight="1">
      <c r="A50" s="411"/>
      <c r="B50" s="412"/>
      <c r="D50" s="413"/>
      <c r="E50" s="411"/>
      <c r="G50" s="411"/>
      <c r="H50" s="414"/>
      <c r="I50" s="411"/>
    </row>
    <row r="51" spans="1:11" ht="16.5" customHeight="1">
      <c r="A51" s="411"/>
      <c r="B51" s="412"/>
      <c r="D51" s="413"/>
      <c r="E51" s="411"/>
      <c r="G51" s="411"/>
      <c r="H51" s="414"/>
      <c r="I51" s="411"/>
    </row>
    <row r="52" spans="1:11" ht="16.5" customHeight="1">
      <c r="A52" s="411"/>
      <c r="B52" s="412"/>
      <c r="D52" s="413"/>
      <c r="E52" s="411"/>
      <c r="G52" s="411"/>
      <c r="H52" s="414"/>
      <c r="I52" s="411"/>
    </row>
    <row r="53" spans="1:11" ht="16.5" customHeight="1">
      <c r="A53" s="411"/>
      <c r="B53" s="412"/>
      <c r="D53" s="413"/>
      <c r="E53" s="411"/>
      <c r="G53" s="411"/>
      <c r="H53" s="414"/>
      <c r="I53" s="411"/>
    </row>
    <row r="54" spans="1:11" ht="16.5" customHeight="1">
      <c r="A54" s="411"/>
      <c r="B54" s="412"/>
      <c r="D54" s="413"/>
      <c r="E54" s="411"/>
      <c r="G54" s="411"/>
      <c r="H54" s="414"/>
      <c r="I54" s="411"/>
    </row>
    <row r="55" spans="1:11" ht="16.5" customHeight="1">
      <c r="A55" s="411"/>
      <c r="B55" s="384"/>
      <c r="C55" s="384"/>
      <c r="D55" s="384"/>
      <c r="E55" s="384"/>
      <c r="G55" s="411"/>
      <c r="H55" s="384"/>
      <c r="J55" s="384"/>
      <c r="K55" s="384"/>
    </row>
    <row r="56" spans="1:11" ht="16.5" customHeight="1">
      <c r="A56" s="411"/>
      <c r="B56" s="384"/>
      <c r="C56" s="384"/>
      <c r="D56" s="384"/>
      <c r="E56" s="384"/>
      <c r="G56" s="411"/>
      <c r="H56" s="384"/>
      <c r="J56" s="384"/>
      <c r="K56" s="384"/>
    </row>
    <row r="57" spans="1:11" ht="16.5" customHeight="1">
      <c r="A57" s="411"/>
      <c r="B57" s="384"/>
      <c r="C57" s="384"/>
      <c r="D57" s="384"/>
      <c r="E57" s="384"/>
      <c r="G57" s="411"/>
      <c r="H57" s="384"/>
      <c r="J57" s="384"/>
      <c r="K57" s="384"/>
    </row>
    <row r="58" spans="1:11" ht="16.5" customHeight="1">
      <c r="A58" s="411"/>
      <c r="B58" s="384"/>
      <c r="C58" s="384"/>
      <c r="D58" s="384"/>
      <c r="E58" s="384"/>
      <c r="G58" s="411"/>
      <c r="H58" s="384"/>
      <c r="J58" s="384"/>
      <c r="K58" s="384"/>
    </row>
    <row r="59" spans="1:11" ht="16.5" customHeight="1">
      <c r="A59" s="411"/>
      <c r="B59" s="384"/>
      <c r="C59" s="384"/>
      <c r="D59" s="384"/>
      <c r="E59" s="384"/>
      <c r="G59" s="411"/>
      <c r="H59" s="384"/>
      <c r="J59" s="384"/>
      <c r="K59" s="384"/>
    </row>
    <row r="60" spans="1:11" ht="16.5" customHeight="1">
      <c r="A60" s="411"/>
      <c r="B60" s="384"/>
      <c r="C60" s="384"/>
      <c r="D60" s="384"/>
      <c r="E60" s="384"/>
      <c r="G60" s="411"/>
      <c r="H60" s="384"/>
      <c r="J60" s="384"/>
      <c r="K60" s="384"/>
    </row>
    <row r="61" spans="1:11" ht="16.5" customHeight="1">
      <c r="A61" s="411"/>
      <c r="B61" s="412"/>
      <c r="D61" s="413"/>
      <c r="E61" s="411"/>
      <c r="G61" s="411"/>
      <c r="H61" s="384"/>
      <c r="J61" s="384"/>
      <c r="K61" s="384"/>
    </row>
    <row r="62" spans="1:11" ht="16.5" customHeight="1">
      <c r="A62" s="411"/>
      <c r="B62" s="412"/>
      <c r="D62" s="413"/>
      <c r="E62" s="411"/>
      <c r="G62" s="411"/>
      <c r="H62" s="414"/>
      <c r="I62" s="411"/>
    </row>
    <row r="63" spans="1:11" ht="16.5" customHeight="1">
      <c r="A63" s="411"/>
      <c r="B63" s="412"/>
      <c r="D63" s="413"/>
      <c r="E63" s="411"/>
      <c r="G63" s="411"/>
      <c r="H63" s="414"/>
      <c r="I63" s="411"/>
    </row>
    <row r="64" spans="1:11" ht="16.5" customHeight="1">
      <c r="A64" s="411"/>
      <c r="B64" s="412"/>
      <c r="D64" s="413"/>
      <c r="E64" s="411"/>
      <c r="G64" s="411"/>
      <c r="H64" s="414"/>
      <c r="I64" s="411"/>
    </row>
    <row r="65" spans="1:9" ht="16.5" customHeight="1">
      <c r="A65" s="411"/>
      <c r="B65" s="412"/>
      <c r="D65" s="413"/>
      <c r="E65" s="411"/>
      <c r="G65" s="411"/>
      <c r="H65" s="414"/>
      <c r="I65" s="411"/>
    </row>
    <row r="66" spans="1:9" ht="16.5" customHeight="1">
      <c r="A66" s="411"/>
      <c r="B66" s="412"/>
      <c r="D66" s="413"/>
      <c r="E66" s="411"/>
      <c r="G66" s="411"/>
      <c r="H66" s="414"/>
      <c r="I66" s="411"/>
    </row>
    <row r="67" spans="1:9" ht="16.5" customHeight="1">
      <c r="A67" s="411"/>
      <c r="B67" s="412"/>
      <c r="D67" s="413"/>
      <c r="E67" s="411"/>
      <c r="G67" s="411"/>
      <c r="H67" s="414"/>
      <c r="I67" s="411"/>
    </row>
  </sheetData>
  <sheetProtection password="CA2D" sheet="1" objects="1" scenarios="1" selectLockedCells="1"/>
  <mergeCells count="9">
    <mergeCell ref="O4:R4"/>
    <mergeCell ref="L3:M3"/>
    <mergeCell ref="A5:B5"/>
    <mergeCell ref="E4:F4"/>
    <mergeCell ref="G4:H4"/>
    <mergeCell ref="I4:J4"/>
    <mergeCell ref="L4:M4"/>
    <mergeCell ref="O5:P5"/>
    <mergeCell ref="Q5:R5"/>
  </mergeCells>
  <phoneticPr fontId="2"/>
  <conditionalFormatting sqref="M12">
    <cfRule type="cellIs" dxfId="33" priority="46" operator="lessThan">
      <formula>0</formula>
    </cfRule>
  </conditionalFormatting>
  <conditionalFormatting sqref="M25">
    <cfRule type="cellIs" dxfId="32" priority="38" operator="greaterThan">
      <formula>0</formula>
    </cfRule>
  </conditionalFormatting>
  <conditionalFormatting sqref="M27">
    <cfRule type="cellIs" dxfId="31" priority="35" operator="greaterThan">
      <formula>0</formula>
    </cfRule>
  </conditionalFormatting>
  <conditionalFormatting sqref="M7:M8">
    <cfRule type="cellIs" dxfId="30" priority="34" operator="lessThan">
      <formula>0</formula>
    </cfRule>
  </conditionalFormatting>
  <conditionalFormatting sqref="M13">
    <cfRule type="cellIs" dxfId="29" priority="45" operator="greaterThan">
      <formula>0</formula>
    </cfRule>
  </conditionalFormatting>
  <conditionalFormatting sqref="M14">
    <cfRule type="cellIs" dxfId="28" priority="44" operator="greaterThan">
      <formula>0</formula>
    </cfRule>
  </conditionalFormatting>
  <conditionalFormatting sqref="M17 M19">
    <cfRule type="cellIs" dxfId="27" priority="43" operator="lessThan">
      <formula>0</formula>
    </cfRule>
  </conditionalFormatting>
  <conditionalFormatting sqref="M21">
    <cfRule type="cellIs" dxfId="26" priority="42" operator="lessThan">
      <formula>0</formula>
    </cfRule>
  </conditionalFormatting>
  <conditionalFormatting sqref="M18">
    <cfRule type="cellIs" dxfId="25" priority="41" operator="lessThan">
      <formula>0</formula>
    </cfRule>
  </conditionalFormatting>
  <conditionalFormatting sqref="M23:M24">
    <cfRule type="cellIs" dxfId="24" priority="40" operator="lessThan">
      <formula>0</formula>
    </cfRule>
  </conditionalFormatting>
  <conditionalFormatting sqref="M9:M10">
    <cfRule type="cellIs" dxfId="23" priority="31" operator="greaterThan">
      <formula>0</formula>
    </cfRule>
  </conditionalFormatting>
  <conditionalFormatting sqref="M26">
    <cfRule type="cellIs" dxfId="22" priority="29" operator="lessThan">
      <formula>0</formula>
    </cfRule>
  </conditionalFormatting>
  <conditionalFormatting sqref="J26">
    <cfRule type="cellIs" dxfId="21" priority="4" operator="lessThan">
      <formula>0</formula>
    </cfRule>
  </conditionalFormatting>
  <conditionalFormatting sqref="J18">
    <cfRule type="cellIs" dxfId="20" priority="2" operator="lessThan">
      <formula>0</formula>
    </cfRule>
  </conditionalFormatting>
  <conditionalFormatting sqref="H18">
    <cfRule type="cellIs" dxfId="19" priority="13" operator="lessThan">
      <formula>0</formula>
    </cfRule>
  </conditionalFormatting>
  <conditionalFormatting sqref="H21">
    <cfRule type="cellIs" dxfId="18" priority="12" operator="lessThan">
      <formula>0</formula>
    </cfRule>
  </conditionalFormatting>
  <conditionalFormatting sqref="H7:H8">
    <cfRule type="cellIs" dxfId="17" priority="22" operator="lessThan">
      <formula>0</formula>
    </cfRule>
  </conditionalFormatting>
  <conditionalFormatting sqref="H9:H10">
    <cfRule type="cellIs" dxfId="16" priority="21" operator="greaterThan">
      <formula>0</formula>
    </cfRule>
  </conditionalFormatting>
  <conditionalFormatting sqref="H12">
    <cfRule type="cellIs" dxfId="15" priority="20" operator="lessThan">
      <formula>0</formula>
    </cfRule>
  </conditionalFormatting>
  <conditionalFormatting sqref="H13:H14">
    <cfRule type="cellIs" dxfId="14" priority="19" operator="greaterThan">
      <formula>0</formula>
    </cfRule>
  </conditionalFormatting>
  <conditionalFormatting sqref="H17 H19">
    <cfRule type="cellIs" dxfId="13" priority="18" operator="lessThan">
      <formula>0</formula>
    </cfRule>
  </conditionalFormatting>
  <conditionalFormatting sqref="H23:H24">
    <cfRule type="cellIs" dxfId="12" priority="17" operator="lessThan">
      <formula>0</formula>
    </cfRule>
  </conditionalFormatting>
  <conditionalFormatting sqref="H25">
    <cfRule type="cellIs" dxfId="11" priority="16" operator="greaterThan">
      <formula>0</formula>
    </cfRule>
  </conditionalFormatting>
  <conditionalFormatting sqref="H26">
    <cfRule type="cellIs" dxfId="10" priority="15" operator="lessThan">
      <formula>0</formula>
    </cfRule>
  </conditionalFormatting>
  <conditionalFormatting sqref="H27">
    <cfRule type="cellIs" dxfId="9" priority="14" operator="greaterThan">
      <formula>0</formula>
    </cfRule>
  </conditionalFormatting>
  <conditionalFormatting sqref="J7:J8">
    <cfRule type="cellIs" dxfId="8" priority="11" operator="lessThan">
      <formula>0</formula>
    </cfRule>
  </conditionalFormatting>
  <conditionalFormatting sqref="J9:J10">
    <cfRule type="cellIs" dxfId="7" priority="10" operator="greaterThan">
      <formula>0</formula>
    </cfRule>
  </conditionalFormatting>
  <conditionalFormatting sqref="J12">
    <cfRule type="cellIs" dxfId="6" priority="9" operator="lessThan">
      <formula>0</formula>
    </cfRule>
  </conditionalFormatting>
  <conditionalFormatting sqref="J13:J14">
    <cfRule type="cellIs" dxfId="5" priority="8" operator="greaterThan">
      <formula>0</formula>
    </cfRule>
  </conditionalFormatting>
  <conditionalFormatting sqref="J17 J19">
    <cfRule type="cellIs" dxfId="4" priority="7" operator="lessThan">
      <formula>0</formula>
    </cfRule>
  </conditionalFormatting>
  <conditionalFormatting sqref="J23:J24">
    <cfRule type="cellIs" dxfId="3" priority="6" operator="lessThan">
      <formula>0</formula>
    </cfRule>
  </conditionalFormatting>
  <conditionalFormatting sqref="J25">
    <cfRule type="cellIs" dxfId="2" priority="5" operator="greaterThan">
      <formula>0</formula>
    </cfRule>
  </conditionalFormatting>
  <conditionalFormatting sqref="J27">
    <cfRule type="cellIs" dxfId="1" priority="3" operator="greaterThan">
      <formula>0</formula>
    </cfRule>
  </conditionalFormatting>
  <conditionalFormatting sqref="J21">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14</xdr:col>
                    <xdr:colOff>104775</xdr:colOff>
                    <xdr:row>5</xdr:row>
                    <xdr:rowOff>200025</xdr:rowOff>
                  </from>
                  <to>
                    <xdr:col>14</xdr:col>
                    <xdr:colOff>323850</xdr:colOff>
                    <xdr:row>7</xdr:row>
                    <xdr:rowOff>9525</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14</xdr:col>
                    <xdr:colOff>104775</xdr:colOff>
                    <xdr:row>7</xdr:row>
                    <xdr:rowOff>0</xdr:rowOff>
                  </from>
                  <to>
                    <xdr:col>14</xdr:col>
                    <xdr:colOff>323850</xdr:colOff>
                    <xdr:row>8</xdr:row>
                    <xdr:rowOff>9525</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14</xdr:col>
                    <xdr:colOff>104775</xdr:colOff>
                    <xdr:row>7</xdr:row>
                    <xdr:rowOff>209550</xdr:rowOff>
                  </from>
                  <to>
                    <xdr:col>14</xdr:col>
                    <xdr:colOff>323850</xdr:colOff>
                    <xdr:row>8</xdr:row>
                    <xdr:rowOff>209550</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from>
                    <xdr:col>14</xdr:col>
                    <xdr:colOff>104775</xdr:colOff>
                    <xdr:row>8</xdr:row>
                    <xdr:rowOff>209550</xdr:rowOff>
                  </from>
                  <to>
                    <xdr:col>14</xdr:col>
                    <xdr:colOff>323850</xdr:colOff>
                    <xdr:row>10</xdr:row>
                    <xdr:rowOff>19050</xdr:rowOff>
                  </to>
                </anchor>
              </controlPr>
            </control>
          </mc:Choice>
        </mc:AlternateContent>
        <mc:AlternateContent xmlns:mc="http://schemas.openxmlformats.org/markup-compatibility/2006">
          <mc:Choice Requires="x14">
            <control shapeId="10263" r:id="rId8" name="Check Box 23">
              <controlPr locked="0" defaultSize="0" autoFill="0" autoLine="0" autoPict="0">
                <anchor moveWithCells="1">
                  <from>
                    <xdr:col>16</xdr:col>
                    <xdr:colOff>104775</xdr:colOff>
                    <xdr:row>6</xdr:row>
                    <xdr:rowOff>38100</xdr:rowOff>
                  </from>
                  <to>
                    <xdr:col>16</xdr:col>
                    <xdr:colOff>323850</xdr:colOff>
                    <xdr:row>6</xdr:row>
                    <xdr:rowOff>161925</xdr:rowOff>
                  </to>
                </anchor>
              </controlPr>
            </control>
          </mc:Choice>
        </mc:AlternateContent>
        <mc:AlternateContent xmlns:mc="http://schemas.openxmlformats.org/markup-compatibility/2006">
          <mc:Choice Requires="x14">
            <control shapeId="10264" r:id="rId9" name="Check Box 24">
              <controlPr locked="0" defaultSize="0" autoFill="0" autoLine="0" autoPict="0">
                <anchor moveWithCells="1">
                  <from>
                    <xdr:col>16</xdr:col>
                    <xdr:colOff>104775</xdr:colOff>
                    <xdr:row>7</xdr:row>
                    <xdr:rowOff>47625</xdr:rowOff>
                  </from>
                  <to>
                    <xdr:col>16</xdr:col>
                    <xdr:colOff>323850</xdr:colOff>
                    <xdr:row>7</xdr:row>
                    <xdr:rowOff>161925</xdr:rowOff>
                  </to>
                </anchor>
              </controlPr>
            </control>
          </mc:Choice>
        </mc:AlternateContent>
        <mc:AlternateContent xmlns:mc="http://schemas.openxmlformats.org/markup-compatibility/2006">
          <mc:Choice Requires="x14">
            <control shapeId="10265" r:id="rId10" name="Check Box 25">
              <controlPr locked="0" defaultSize="0" autoFill="0" autoLine="0" autoPict="0">
                <anchor moveWithCells="1">
                  <from>
                    <xdr:col>16</xdr:col>
                    <xdr:colOff>104775</xdr:colOff>
                    <xdr:row>8</xdr:row>
                    <xdr:rowOff>47625</xdr:rowOff>
                  </from>
                  <to>
                    <xdr:col>16</xdr:col>
                    <xdr:colOff>323850</xdr:colOff>
                    <xdr:row>8</xdr:row>
                    <xdr:rowOff>161925</xdr:rowOff>
                  </to>
                </anchor>
              </controlPr>
            </control>
          </mc:Choice>
        </mc:AlternateContent>
        <mc:AlternateContent xmlns:mc="http://schemas.openxmlformats.org/markup-compatibility/2006">
          <mc:Choice Requires="x14">
            <control shapeId="10267" r:id="rId11" name="Check Box 27">
              <controlPr locked="0" defaultSize="0" autoFill="0" autoLine="0" autoPict="0">
                <anchor moveWithCells="1">
                  <from>
                    <xdr:col>16</xdr:col>
                    <xdr:colOff>104775</xdr:colOff>
                    <xdr:row>9</xdr:row>
                    <xdr:rowOff>57150</xdr:rowOff>
                  </from>
                  <to>
                    <xdr:col>16</xdr:col>
                    <xdr:colOff>323850</xdr:colOff>
                    <xdr:row>9</xdr:row>
                    <xdr:rowOff>180975</xdr:rowOff>
                  </to>
                </anchor>
              </controlPr>
            </control>
          </mc:Choice>
        </mc:AlternateContent>
        <mc:AlternateContent xmlns:mc="http://schemas.openxmlformats.org/markup-compatibility/2006">
          <mc:Choice Requires="x14">
            <control shapeId="10268" r:id="rId12" name="Check Box 28">
              <controlPr locked="0" defaultSize="0" autoFill="0" autoLine="0" autoPict="0">
                <anchor moveWithCells="1">
                  <from>
                    <xdr:col>14</xdr:col>
                    <xdr:colOff>104775</xdr:colOff>
                    <xdr:row>10</xdr:row>
                    <xdr:rowOff>209550</xdr:rowOff>
                  </from>
                  <to>
                    <xdr:col>14</xdr:col>
                    <xdr:colOff>323850</xdr:colOff>
                    <xdr:row>12</xdr:row>
                    <xdr:rowOff>19050</xdr:rowOff>
                  </to>
                </anchor>
              </controlPr>
            </control>
          </mc:Choice>
        </mc:AlternateContent>
        <mc:AlternateContent xmlns:mc="http://schemas.openxmlformats.org/markup-compatibility/2006">
          <mc:Choice Requires="x14">
            <control shapeId="10269" r:id="rId13" name="Check Box 29">
              <controlPr locked="0" defaultSize="0" autoFill="0" autoLine="0" autoPict="0">
                <anchor moveWithCells="1">
                  <from>
                    <xdr:col>14</xdr:col>
                    <xdr:colOff>104775</xdr:colOff>
                    <xdr:row>12</xdr:row>
                    <xdr:rowOff>0</xdr:rowOff>
                  </from>
                  <to>
                    <xdr:col>14</xdr:col>
                    <xdr:colOff>323850</xdr:colOff>
                    <xdr:row>13</xdr:row>
                    <xdr:rowOff>0</xdr:rowOff>
                  </to>
                </anchor>
              </controlPr>
            </control>
          </mc:Choice>
        </mc:AlternateContent>
        <mc:AlternateContent xmlns:mc="http://schemas.openxmlformats.org/markup-compatibility/2006">
          <mc:Choice Requires="x14">
            <control shapeId="10270" r:id="rId14" name="Check Box 30">
              <controlPr locked="0" defaultSize="0" autoFill="0" autoLine="0" autoPict="0">
                <anchor moveWithCells="1">
                  <from>
                    <xdr:col>14</xdr:col>
                    <xdr:colOff>104775</xdr:colOff>
                    <xdr:row>12</xdr:row>
                    <xdr:rowOff>200025</xdr:rowOff>
                  </from>
                  <to>
                    <xdr:col>14</xdr:col>
                    <xdr:colOff>323850</xdr:colOff>
                    <xdr:row>14</xdr:row>
                    <xdr:rowOff>0</xdr:rowOff>
                  </to>
                </anchor>
              </controlPr>
            </control>
          </mc:Choice>
        </mc:AlternateContent>
        <mc:AlternateContent xmlns:mc="http://schemas.openxmlformats.org/markup-compatibility/2006">
          <mc:Choice Requires="x14">
            <control shapeId="10271" r:id="rId15" name="Check Box 31">
              <controlPr locked="0" defaultSize="0" autoFill="0" autoLine="0" autoPict="0">
                <anchor moveWithCells="1">
                  <from>
                    <xdr:col>14</xdr:col>
                    <xdr:colOff>104775</xdr:colOff>
                    <xdr:row>13</xdr:row>
                    <xdr:rowOff>209550</xdr:rowOff>
                  </from>
                  <to>
                    <xdr:col>14</xdr:col>
                    <xdr:colOff>323850</xdr:colOff>
                    <xdr:row>15</xdr:row>
                    <xdr:rowOff>9525</xdr:rowOff>
                  </to>
                </anchor>
              </controlPr>
            </control>
          </mc:Choice>
        </mc:AlternateContent>
        <mc:AlternateContent xmlns:mc="http://schemas.openxmlformats.org/markup-compatibility/2006">
          <mc:Choice Requires="x14">
            <control shapeId="10273" r:id="rId16" name="Check Box 33">
              <controlPr locked="0" defaultSize="0" autoFill="0" autoLine="0" autoPict="0">
                <anchor moveWithCells="1">
                  <from>
                    <xdr:col>16</xdr:col>
                    <xdr:colOff>104775</xdr:colOff>
                    <xdr:row>11</xdr:row>
                    <xdr:rowOff>19050</xdr:rowOff>
                  </from>
                  <to>
                    <xdr:col>16</xdr:col>
                    <xdr:colOff>323850</xdr:colOff>
                    <xdr:row>11</xdr:row>
                    <xdr:rowOff>142875</xdr:rowOff>
                  </to>
                </anchor>
              </controlPr>
            </control>
          </mc:Choice>
        </mc:AlternateContent>
        <mc:AlternateContent xmlns:mc="http://schemas.openxmlformats.org/markup-compatibility/2006">
          <mc:Choice Requires="x14">
            <control shapeId="10274" r:id="rId17" name="Check Box 34">
              <controlPr locked="0" defaultSize="0" autoFill="0" autoLine="0" autoPict="0">
                <anchor moveWithCells="1">
                  <from>
                    <xdr:col>16</xdr:col>
                    <xdr:colOff>104775</xdr:colOff>
                    <xdr:row>12</xdr:row>
                    <xdr:rowOff>19050</xdr:rowOff>
                  </from>
                  <to>
                    <xdr:col>16</xdr:col>
                    <xdr:colOff>323850</xdr:colOff>
                    <xdr:row>12</xdr:row>
                    <xdr:rowOff>133350</xdr:rowOff>
                  </to>
                </anchor>
              </controlPr>
            </control>
          </mc:Choice>
        </mc:AlternateContent>
        <mc:AlternateContent xmlns:mc="http://schemas.openxmlformats.org/markup-compatibility/2006">
          <mc:Choice Requires="x14">
            <control shapeId="10275" r:id="rId18" name="Check Box 35">
              <controlPr locked="0" defaultSize="0" autoFill="0" autoLine="0" autoPict="0">
                <anchor moveWithCells="1">
                  <from>
                    <xdr:col>16</xdr:col>
                    <xdr:colOff>104775</xdr:colOff>
                    <xdr:row>13</xdr:row>
                    <xdr:rowOff>19050</xdr:rowOff>
                  </from>
                  <to>
                    <xdr:col>16</xdr:col>
                    <xdr:colOff>323850</xdr:colOff>
                    <xdr:row>13</xdr:row>
                    <xdr:rowOff>142875</xdr:rowOff>
                  </to>
                </anchor>
              </controlPr>
            </control>
          </mc:Choice>
        </mc:AlternateContent>
        <mc:AlternateContent xmlns:mc="http://schemas.openxmlformats.org/markup-compatibility/2006">
          <mc:Choice Requires="x14">
            <control shapeId="10276" r:id="rId19" name="Check Box 36">
              <controlPr locked="0" defaultSize="0" autoFill="0" autoLine="0" autoPict="0">
                <anchor moveWithCells="1">
                  <from>
                    <xdr:col>16</xdr:col>
                    <xdr:colOff>104775</xdr:colOff>
                    <xdr:row>14</xdr:row>
                    <xdr:rowOff>66675</xdr:rowOff>
                  </from>
                  <to>
                    <xdr:col>16</xdr:col>
                    <xdr:colOff>323850</xdr:colOff>
                    <xdr:row>14</xdr:row>
                    <xdr:rowOff>190500</xdr:rowOff>
                  </to>
                </anchor>
              </controlPr>
            </control>
          </mc:Choice>
        </mc:AlternateContent>
        <mc:AlternateContent xmlns:mc="http://schemas.openxmlformats.org/markup-compatibility/2006">
          <mc:Choice Requires="x14">
            <control shapeId="10278" r:id="rId20" name="Check Box 38">
              <controlPr locked="0" defaultSize="0" autoFill="0" autoLine="0" autoPict="0">
                <anchor moveWithCells="1">
                  <from>
                    <xdr:col>14</xdr:col>
                    <xdr:colOff>104775</xdr:colOff>
                    <xdr:row>16</xdr:row>
                    <xdr:rowOff>9525</xdr:rowOff>
                  </from>
                  <to>
                    <xdr:col>14</xdr:col>
                    <xdr:colOff>323850</xdr:colOff>
                    <xdr:row>17</xdr:row>
                    <xdr:rowOff>0</xdr:rowOff>
                  </to>
                </anchor>
              </controlPr>
            </control>
          </mc:Choice>
        </mc:AlternateContent>
        <mc:AlternateContent xmlns:mc="http://schemas.openxmlformats.org/markup-compatibility/2006">
          <mc:Choice Requires="x14">
            <control shapeId="10280" r:id="rId21" name="Check Box 40">
              <controlPr locked="0" defaultSize="0" autoFill="0" autoLine="0" autoPict="0">
                <anchor moveWithCells="1">
                  <from>
                    <xdr:col>14</xdr:col>
                    <xdr:colOff>104775</xdr:colOff>
                    <xdr:row>18</xdr:row>
                    <xdr:rowOff>9525</xdr:rowOff>
                  </from>
                  <to>
                    <xdr:col>14</xdr:col>
                    <xdr:colOff>323850</xdr:colOff>
                    <xdr:row>19</xdr:row>
                    <xdr:rowOff>0</xdr:rowOff>
                  </to>
                </anchor>
              </controlPr>
            </control>
          </mc:Choice>
        </mc:AlternateContent>
        <mc:AlternateContent xmlns:mc="http://schemas.openxmlformats.org/markup-compatibility/2006">
          <mc:Choice Requires="x14">
            <control shapeId="10281" r:id="rId22" name="Check Box 41">
              <controlPr locked="0" defaultSize="0" autoFill="0" autoLine="0" autoPict="0">
                <anchor moveWithCells="1">
                  <from>
                    <xdr:col>14</xdr:col>
                    <xdr:colOff>104775</xdr:colOff>
                    <xdr:row>18</xdr:row>
                    <xdr:rowOff>209550</xdr:rowOff>
                  </from>
                  <to>
                    <xdr:col>14</xdr:col>
                    <xdr:colOff>323850</xdr:colOff>
                    <xdr:row>20</xdr:row>
                    <xdr:rowOff>9525</xdr:rowOff>
                  </to>
                </anchor>
              </controlPr>
            </control>
          </mc:Choice>
        </mc:AlternateContent>
        <mc:AlternateContent xmlns:mc="http://schemas.openxmlformats.org/markup-compatibility/2006">
          <mc:Choice Requires="x14">
            <control shapeId="10282" r:id="rId23" name="Check Box 42">
              <controlPr locked="0" defaultSize="0" autoFill="0" autoLine="0" autoPict="0">
                <anchor moveWithCells="1">
                  <from>
                    <xdr:col>14</xdr:col>
                    <xdr:colOff>104775</xdr:colOff>
                    <xdr:row>19</xdr:row>
                    <xdr:rowOff>200025</xdr:rowOff>
                  </from>
                  <to>
                    <xdr:col>14</xdr:col>
                    <xdr:colOff>323850</xdr:colOff>
                    <xdr:row>21</xdr:row>
                    <xdr:rowOff>9525</xdr:rowOff>
                  </to>
                </anchor>
              </controlPr>
            </control>
          </mc:Choice>
        </mc:AlternateContent>
        <mc:AlternateContent xmlns:mc="http://schemas.openxmlformats.org/markup-compatibility/2006">
          <mc:Choice Requires="x14">
            <control shapeId="10283" r:id="rId24" name="Check Box 43">
              <controlPr locked="0" defaultSize="0" autoFill="0" autoLine="0" autoPict="0">
                <anchor moveWithCells="1">
                  <from>
                    <xdr:col>16</xdr:col>
                    <xdr:colOff>104775</xdr:colOff>
                    <xdr:row>16</xdr:row>
                    <xdr:rowOff>76200</xdr:rowOff>
                  </from>
                  <to>
                    <xdr:col>16</xdr:col>
                    <xdr:colOff>323850</xdr:colOff>
                    <xdr:row>16</xdr:row>
                    <xdr:rowOff>190500</xdr:rowOff>
                  </to>
                </anchor>
              </controlPr>
            </control>
          </mc:Choice>
        </mc:AlternateContent>
        <mc:AlternateContent xmlns:mc="http://schemas.openxmlformats.org/markup-compatibility/2006">
          <mc:Choice Requires="x14">
            <control shapeId="10285" r:id="rId25" name="Check Box 45">
              <controlPr locked="0" defaultSize="0" autoFill="0" autoLine="0" autoPict="0">
                <anchor moveWithCells="1">
                  <from>
                    <xdr:col>16</xdr:col>
                    <xdr:colOff>104775</xdr:colOff>
                    <xdr:row>18</xdr:row>
                    <xdr:rowOff>28575</xdr:rowOff>
                  </from>
                  <to>
                    <xdr:col>16</xdr:col>
                    <xdr:colOff>323850</xdr:colOff>
                    <xdr:row>18</xdr:row>
                    <xdr:rowOff>152400</xdr:rowOff>
                  </to>
                </anchor>
              </controlPr>
            </control>
          </mc:Choice>
        </mc:AlternateContent>
        <mc:AlternateContent xmlns:mc="http://schemas.openxmlformats.org/markup-compatibility/2006">
          <mc:Choice Requires="x14">
            <control shapeId="10286" r:id="rId26" name="Check Box 46">
              <controlPr locked="0" defaultSize="0" autoFill="0" autoLine="0" autoPict="0">
                <anchor moveWithCells="1">
                  <from>
                    <xdr:col>16</xdr:col>
                    <xdr:colOff>104775</xdr:colOff>
                    <xdr:row>19</xdr:row>
                    <xdr:rowOff>47625</xdr:rowOff>
                  </from>
                  <to>
                    <xdr:col>16</xdr:col>
                    <xdr:colOff>323850</xdr:colOff>
                    <xdr:row>19</xdr:row>
                    <xdr:rowOff>171450</xdr:rowOff>
                  </to>
                </anchor>
              </controlPr>
            </control>
          </mc:Choice>
        </mc:AlternateContent>
        <mc:AlternateContent xmlns:mc="http://schemas.openxmlformats.org/markup-compatibility/2006">
          <mc:Choice Requires="x14">
            <control shapeId="10287" r:id="rId27" name="Check Box 47">
              <controlPr locked="0" defaultSize="0" autoFill="0" autoLine="0" autoPict="0">
                <anchor moveWithCells="1">
                  <from>
                    <xdr:col>16</xdr:col>
                    <xdr:colOff>104775</xdr:colOff>
                    <xdr:row>20</xdr:row>
                    <xdr:rowOff>38100</xdr:rowOff>
                  </from>
                  <to>
                    <xdr:col>16</xdr:col>
                    <xdr:colOff>323850</xdr:colOff>
                    <xdr:row>20</xdr:row>
                    <xdr:rowOff>161925</xdr:rowOff>
                  </to>
                </anchor>
              </controlPr>
            </control>
          </mc:Choice>
        </mc:AlternateContent>
        <mc:AlternateContent xmlns:mc="http://schemas.openxmlformats.org/markup-compatibility/2006">
          <mc:Choice Requires="x14">
            <control shapeId="10289" r:id="rId28" name="Check Box 49">
              <controlPr locked="0" defaultSize="0" autoFill="0" autoLine="0" autoPict="0">
                <anchor moveWithCells="1">
                  <from>
                    <xdr:col>14</xdr:col>
                    <xdr:colOff>104775</xdr:colOff>
                    <xdr:row>22</xdr:row>
                    <xdr:rowOff>209550</xdr:rowOff>
                  </from>
                  <to>
                    <xdr:col>14</xdr:col>
                    <xdr:colOff>323850</xdr:colOff>
                    <xdr:row>23</xdr:row>
                    <xdr:rowOff>209550</xdr:rowOff>
                  </to>
                </anchor>
              </controlPr>
            </control>
          </mc:Choice>
        </mc:AlternateContent>
        <mc:AlternateContent xmlns:mc="http://schemas.openxmlformats.org/markup-compatibility/2006">
          <mc:Choice Requires="x14">
            <control shapeId="10294" r:id="rId29" name="Check Box 54">
              <controlPr locked="0" defaultSize="0" autoFill="0" autoLine="0" autoPict="0">
                <anchor moveWithCells="1">
                  <from>
                    <xdr:col>16</xdr:col>
                    <xdr:colOff>104775</xdr:colOff>
                    <xdr:row>23</xdr:row>
                    <xdr:rowOff>38100</xdr:rowOff>
                  </from>
                  <to>
                    <xdr:col>16</xdr:col>
                    <xdr:colOff>323850</xdr:colOff>
                    <xdr:row>23</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48"/>
  <sheetViews>
    <sheetView showGridLines="0" zoomScale="90" zoomScaleNormal="90" workbookViewId="0">
      <selection activeCell="E4" sqref="E4:E6"/>
    </sheetView>
  </sheetViews>
  <sheetFormatPr defaultColWidth="9" defaultRowHeight="18" customHeight="1"/>
  <cols>
    <col min="1" max="1" width="4.75" style="1" customWidth="1"/>
    <col min="2" max="2" width="12.5" style="2" customWidth="1"/>
    <col min="3" max="3" width="40.125" style="1" customWidth="1"/>
    <col min="4" max="6" width="7.25" style="1" customWidth="1"/>
    <col min="7" max="7" width="0.5" style="97" customWidth="1"/>
    <col min="8" max="8" width="4.125" style="80" customWidth="1"/>
    <col min="9" max="9" width="11.125" style="1" customWidth="1"/>
    <col min="10" max="10" width="1.625" style="1" customWidth="1"/>
    <col min="11" max="11" width="4.125" style="1" customWidth="1"/>
    <col min="12" max="12" width="11.125" style="1" customWidth="1"/>
    <col min="13" max="13" width="1.625" style="1" customWidth="1"/>
    <col min="14" max="14" width="4.125" style="1" customWidth="1"/>
    <col min="15" max="15" width="11.125" style="1" customWidth="1"/>
    <col min="16" max="16" width="1.625" style="1" customWidth="1"/>
    <col min="17" max="17" width="4.125" style="1" customWidth="1"/>
    <col min="18" max="18" width="11.125" style="1" customWidth="1"/>
    <col min="19" max="19" width="1.625" style="1" customWidth="1"/>
    <col min="20" max="16384" width="9" style="1"/>
  </cols>
  <sheetData>
    <row r="1" spans="1:19" ht="18" customHeight="1">
      <c r="A1" s="52" t="s">
        <v>430</v>
      </c>
      <c r="B1" s="81"/>
      <c r="C1" s="11"/>
      <c r="D1" s="11"/>
      <c r="E1" s="11"/>
      <c r="F1" s="11"/>
      <c r="G1" s="90"/>
    </row>
    <row r="2" spans="1:19" ht="36" customHeight="1">
      <c r="C2" s="11"/>
      <c r="D2" s="11"/>
      <c r="E2" s="11"/>
      <c r="F2" s="11"/>
      <c r="G2" s="90"/>
      <c r="H2" s="1080" t="s">
        <v>140</v>
      </c>
      <c r="I2" s="1078"/>
      <c r="J2" s="1081"/>
      <c r="K2" s="1077" t="s">
        <v>141</v>
      </c>
      <c r="L2" s="1078"/>
      <c r="M2" s="1081"/>
      <c r="N2" s="1077" t="s">
        <v>142</v>
      </c>
      <c r="O2" s="1078"/>
      <c r="P2" s="1081"/>
      <c r="Q2" s="1077" t="s">
        <v>143</v>
      </c>
      <c r="R2" s="1078"/>
      <c r="S2" s="1079"/>
    </row>
    <row r="3" spans="1:19" ht="18" customHeight="1">
      <c r="A3" s="330" t="s">
        <v>134</v>
      </c>
      <c r="B3" s="334" t="s">
        <v>135</v>
      </c>
      <c r="C3" s="86" t="s">
        <v>136</v>
      </c>
      <c r="D3" s="227" t="s">
        <v>293</v>
      </c>
      <c r="E3" s="227" t="s">
        <v>294</v>
      </c>
      <c r="F3" s="87" t="s">
        <v>120</v>
      </c>
      <c r="G3" s="90"/>
      <c r="H3" s="1082" t="s">
        <v>137</v>
      </c>
      <c r="I3" s="1029"/>
      <c r="J3" s="1042"/>
      <c r="K3" s="1083" t="s">
        <v>137</v>
      </c>
      <c r="L3" s="1029"/>
      <c r="M3" s="1084"/>
      <c r="N3" s="1083" t="s">
        <v>138</v>
      </c>
      <c r="O3" s="1029"/>
      <c r="P3" s="1084"/>
      <c r="Q3" s="1085" t="s">
        <v>139</v>
      </c>
      <c r="R3" s="1029"/>
      <c r="S3" s="1022"/>
    </row>
    <row r="4" spans="1:19" ht="7.5" customHeight="1" thickBot="1">
      <c r="A4" s="1065" t="s">
        <v>116</v>
      </c>
      <c r="B4" s="1071" t="s">
        <v>537</v>
      </c>
      <c r="C4" s="1076" t="s">
        <v>538</v>
      </c>
      <c r="D4" s="1086" t="s">
        <v>550</v>
      </c>
      <c r="E4" s="1086" t="s">
        <v>551</v>
      </c>
      <c r="F4" s="1086" t="s">
        <v>550</v>
      </c>
      <c r="G4" s="90"/>
      <c r="H4" s="94"/>
      <c r="I4" s="84"/>
      <c r="J4" s="85"/>
      <c r="K4" s="98"/>
      <c r="L4" s="84"/>
      <c r="M4" s="99"/>
      <c r="N4" s="98"/>
      <c r="O4" s="85"/>
      <c r="P4" s="99"/>
      <c r="Q4" s="85"/>
      <c r="R4" s="84"/>
      <c r="S4" s="91"/>
    </row>
    <row r="5" spans="1:19" ht="18" customHeight="1" thickBot="1">
      <c r="A5" s="1063"/>
      <c r="B5" s="1067"/>
      <c r="C5" s="1073"/>
      <c r="D5" s="1087"/>
      <c r="E5" s="1087"/>
      <c r="F5" s="1087"/>
      <c r="G5" s="90"/>
      <c r="H5" s="94"/>
      <c r="I5" s="511">
        <v>0.1</v>
      </c>
      <c r="J5" s="79"/>
      <c r="K5" s="100"/>
      <c r="L5" s="511"/>
      <c r="M5" s="106"/>
      <c r="N5" s="100"/>
      <c r="O5" s="511"/>
      <c r="P5" s="101"/>
      <c r="Q5" s="335"/>
      <c r="R5" s="512"/>
      <c r="S5" s="91"/>
    </row>
    <row r="6" spans="1:19" ht="7.5" customHeight="1">
      <c r="A6" s="1063"/>
      <c r="B6" s="1067"/>
      <c r="C6" s="1074"/>
      <c r="D6" s="1087"/>
      <c r="E6" s="1087"/>
      <c r="F6" s="1087"/>
      <c r="G6" s="90"/>
      <c r="H6" s="95"/>
      <c r="I6" s="83"/>
      <c r="J6" s="83"/>
      <c r="K6" s="102"/>
      <c r="L6" s="83"/>
      <c r="M6" s="107"/>
      <c r="N6" s="102"/>
      <c r="O6" s="83"/>
      <c r="P6" s="103"/>
      <c r="Q6" s="82"/>
      <c r="R6" s="83"/>
      <c r="S6" s="91"/>
    </row>
    <row r="7" spans="1:19" ht="7.5" customHeight="1" thickBot="1">
      <c r="A7" s="1062" t="s">
        <v>117</v>
      </c>
      <c r="B7" s="1066" t="s">
        <v>537</v>
      </c>
      <c r="C7" s="1072" t="s">
        <v>539</v>
      </c>
      <c r="D7" s="1088" t="s">
        <v>551</v>
      </c>
      <c r="E7" s="1088" t="s">
        <v>551</v>
      </c>
      <c r="F7" s="1088" t="s">
        <v>551</v>
      </c>
      <c r="G7" s="90"/>
      <c r="H7" s="94"/>
      <c r="I7" s="79"/>
      <c r="J7" s="79"/>
      <c r="K7" s="100"/>
      <c r="L7" s="79"/>
      <c r="M7" s="106"/>
      <c r="N7" s="100"/>
      <c r="O7" s="79"/>
      <c r="P7" s="101"/>
      <c r="Q7" s="335"/>
      <c r="R7" s="79"/>
      <c r="S7" s="91"/>
    </row>
    <row r="8" spans="1:19" ht="18" customHeight="1" thickBot="1">
      <c r="A8" s="1063"/>
      <c r="B8" s="1067"/>
      <c r="C8" s="1073"/>
      <c r="D8" s="1087"/>
      <c r="E8" s="1087"/>
      <c r="F8" s="1087"/>
      <c r="G8" s="90"/>
      <c r="H8" s="94"/>
      <c r="I8" s="511">
        <v>0.05</v>
      </c>
      <c r="J8" s="79"/>
      <c r="K8" s="100"/>
      <c r="L8" s="511"/>
      <c r="M8" s="106"/>
      <c r="N8" s="100"/>
      <c r="O8" s="511"/>
      <c r="P8" s="101"/>
      <c r="Q8" s="335"/>
      <c r="R8" s="512"/>
      <c r="S8" s="91"/>
    </row>
    <row r="9" spans="1:19" ht="7.5" customHeight="1">
      <c r="A9" s="1063"/>
      <c r="B9" s="1067"/>
      <c r="C9" s="1074"/>
      <c r="D9" s="1087"/>
      <c r="E9" s="1087"/>
      <c r="F9" s="1087"/>
      <c r="G9" s="90"/>
      <c r="H9" s="95"/>
      <c r="I9" s="83"/>
      <c r="J9" s="83"/>
      <c r="K9" s="102"/>
      <c r="L9" s="83"/>
      <c r="M9" s="107"/>
      <c r="N9" s="102"/>
      <c r="O9" s="83"/>
      <c r="P9" s="103"/>
      <c r="Q9" s="82"/>
      <c r="R9" s="83"/>
      <c r="S9" s="91"/>
    </row>
    <row r="10" spans="1:19" ht="7.5" customHeight="1" thickBot="1">
      <c r="A10" s="1062" t="s">
        <v>118</v>
      </c>
      <c r="B10" s="1066" t="s">
        <v>540</v>
      </c>
      <c r="C10" s="1072" t="s">
        <v>541</v>
      </c>
      <c r="D10" s="1088" t="s">
        <v>551</v>
      </c>
      <c r="E10" s="1088" t="s">
        <v>551</v>
      </c>
      <c r="F10" s="1088" t="s">
        <v>550</v>
      </c>
      <c r="G10" s="90"/>
      <c r="H10" s="94"/>
      <c r="I10" s="79"/>
      <c r="J10" s="79"/>
      <c r="K10" s="100"/>
      <c r="L10" s="79"/>
      <c r="M10" s="106"/>
      <c r="N10" s="100"/>
      <c r="O10" s="79"/>
      <c r="P10" s="101"/>
      <c r="Q10" s="335"/>
      <c r="R10" s="79"/>
      <c r="S10" s="91"/>
    </row>
    <row r="11" spans="1:19" ht="18" customHeight="1" thickBot="1">
      <c r="A11" s="1063"/>
      <c r="B11" s="1067"/>
      <c r="C11" s="1073"/>
      <c r="D11" s="1087"/>
      <c r="E11" s="1087"/>
      <c r="F11" s="1087"/>
      <c r="G11" s="90"/>
      <c r="H11" s="94"/>
      <c r="I11" s="511">
        <v>0.03</v>
      </c>
      <c r="J11" s="79"/>
      <c r="K11" s="100"/>
      <c r="L11" s="511">
        <v>0.03</v>
      </c>
      <c r="M11" s="106"/>
      <c r="N11" s="100"/>
      <c r="O11" s="511"/>
      <c r="P11" s="101"/>
      <c r="Q11" s="335"/>
      <c r="R11" s="512"/>
      <c r="S11" s="91"/>
    </row>
    <row r="12" spans="1:19" ht="7.5" customHeight="1">
      <c r="A12" s="1063"/>
      <c r="B12" s="1067"/>
      <c r="C12" s="1074"/>
      <c r="D12" s="1087"/>
      <c r="E12" s="1087"/>
      <c r="F12" s="1087"/>
      <c r="G12" s="90"/>
      <c r="H12" s="95"/>
      <c r="I12" s="83"/>
      <c r="J12" s="83"/>
      <c r="K12" s="102"/>
      <c r="L12" s="83"/>
      <c r="M12" s="107"/>
      <c r="N12" s="102"/>
      <c r="O12" s="83"/>
      <c r="P12" s="103"/>
      <c r="Q12" s="82"/>
      <c r="R12" s="83"/>
      <c r="S12" s="91"/>
    </row>
    <row r="13" spans="1:19" ht="7.5" customHeight="1" thickBot="1">
      <c r="A13" s="1062" t="s">
        <v>119</v>
      </c>
      <c r="B13" s="1066" t="s">
        <v>540</v>
      </c>
      <c r="C13" s="1072" t="s">
        <v>542</v>
      </c>
      <c r="D13" s="1088" t="s">
        <v>550</v>
      </c>
      <c r="E13" s="1088" t="s">
        <v>550</v>
      </c>
      <c r="F13" s="1088" t="s">
        <v>550</v>
      </c>
      <c r="G13" s="90"/>
      <c r="H13" s="94"/>
      <c r="I13" s="79"/>
      <c r="J13" s="79"/>
      <c r="K13" s="100"/>
      <c r="L13" s="79"/>
      <c r="M13" s="106"/>
      <c r="N13" s="100"/>
      <c r="O13" s="79"/>
      <c r="P13" s="101"/>
      <c r="Q13" s="335"/>
      <c r="R13" s="79"/>
      <c r="S13" s="91"/>
    </row>
    <row r="14" spans="1:19" ht="18" customHeight="1" thickBot="1">
      <c r="A14" s="1063"/>
      <c r="B14" s="1067"/>
      <c r="C14" s="1073"/>
      <c r="D14" s="1087"/>
      <c r="E14" s="1087"/>
      <c r="F14" s="1087"/>
      <c r="G14" s="90"/>
      <c r="H14" s="94"/>
      <c r="I14" s="511">
        <v>-0.05</v>
      </c>
      <c r="J14" s="79"/>
      <c r="K14" s="100"/>
      <c r="L14" s="511"/>
      <c r="M14" s="106"/>
      <c r="N14" s="100"/>
      <c r="O14" s="511">
        <v>-0.02</v>
      </c>
      <c r="P14" s="101"/>
      <c r="Q14" s="335"/>
      <c r="R14" s="512"/>
      <c r="S14" s="91"/>
    </row>
    <row r="15" spans="1:19" ht="7.5" customHeight="1">
      <c r="A15" s="1063"/>
      <c r="B15" s="1067"/>
      <c r="C15" s="1074"/>
      <c r="D15" s="1087"/>
      <c r="E15" s="1087"/>
      <c r="F15" s="1087"/>
      <c r="G15" s="90"/>
      <c r="H15" s="95"/>
      <c r="I15" s="83"/>
      <c r="J15" s="83"/>
      <c r="K15" s="102"/>
      <c r="L15" s="83"/>
      <c r="M15" s="107"/>
      <c r="N15" s="102"/>
      <c r="O15" s="83"/>
      <c r="P15" s="103"/>
      <c r="Q15" s="82"/>
      <c r="R15" s="83"/>
      <c r="S15" s="91"/>
    </row>
    <row r="16" spans="1:19" ht="7.5" customHeight="1" thickBot="1">
      <c r="A16" s="1062" t="s">
        <v>124</v>
      </c>
      <c r="B16" s="1066" t="s">
        <v>543</v>
      </c>
      <c r="C16" s="1072" t="s">
        <v>544</v>
      </c>
      <c r="D16" s="1088" t="s">
        <v>550</v>
      </c>
      <c r="E16" s="1088" t="s">
        <v>551</v>
      </c>
      <c r="F16" s="1088" t="s">
        <v>550</v>
      </c>
      <c r="G16" s="90"/>
      <c r="H16" s="94"/>
      <c r="I16" s="79"/>
      <c r="J16" s="79"/>
      <c r="K16" s="100"/>
      <c r="L16" s="79"/>
      <c r="M16" s="106"/>
      <c r="N16" s="100"/>
      <c r="O16" s="79"/>
      <c r="P16" s="101"/>
      <c r="Q16" s="335"/>
      <c r="R16" s="79"/>
      <c r="S16" s="91"/>
    </row>
    <row r="17" spans="1:19" ht="18" customHeight="1" thickBot="1">
      <c r="A17" s="1063"/>
      <c r="B17" s="1067"/>
      <c r="C17" s="1073"/>
      <c r="D17" s="1087"/>
      <c r="E17" s="1087"/>
      <c r="F17" s="1087"/>
      <c r="G17" s="90"/>
      <c r="H17" s="94"/>
      <c r="I17" s="511"/>
      <c r="J17" s="79"/>
      <c r="K17" s="100"/>
      <c r="L17" s="511"/>
      <c r="M17" s="106"/>
      <c r="N17" s="100"/>
      <c r="O17" s="511"/>
      <c r="P17" s="101"/>
      <c r="Q17" s="335"/>
      <c r="R17" s="512">
        <v>500000</v>
      </c>
      <c r="S17" s="91"/>
    </row>
    <row r="18" spans="1:19" ht="7.5" customHeight="1">
      <c r="A18" s="1063"/>
      <c r="B18" s="1067"/>
      <c r="C18" s="1074"/>
      <c r="D18" s="1087"/>
      <c r="E18" s="1087"/>
      <c r="F18" s="1087"/>
      <c r="G18" s="90"/>
      <c r="H18" s="95"/>
      <c r="I18" s="83"/>
      <c r="J18" s="83"/>
      <c r="K18" s="102"/>
      <c r="L18" s="83"/>
      <c r="M18" s="107"/>
      <c r="N18" s="102"/>
      <c r="O18" s="83"/>
      <c r="P18" s="103"/>
      <c r="Q18" s="82"/>
      <c r="R18" s="83"/>
      <c r="S18" s="91"/>
    </row>
    <row r="19" spans="1:19" ht="7.5" customHeight="1" thickBot="1">
      <c r="A19" s="1062" t="s">
        <v>125</v>
      </c>
      <c r="B19" s="1066" t="s">
        <v>543</v>
      </c>
      <c r="C19" s="1072" t="s">
        <v>545</v>
      </c>
      <c r="D19" s="1088" t="s">
        <v>551</v>
      </c>
      <c r="E19" s="1088" t="s">
        <v>552</v>
      </c>
      <c r="F19" s="1088" t="s">
        <v>551</v>
      </c>
      <c r="G19" s="90"/>
      <c r="H19" s="94"/>
      <c r="I19" s="79"/>
      <c r="J19" s="79"/>
      <c r="K19" s="100"/>
      <c r="L19" s="79"/>
      <c r="M19" s="106"/>
      <c r="N19" s="100"/>
      <c r="O19" s="79"/>
      <c r="P19" s="101"/>
      <c r="Q19" s="335"/>
      <c r="R19" s="79"/>
      <c r="S19" s="91"/>
    </row>
    <row r="20" spans="1:19" ht="18" customHeight="1" thickBot="1">
      <c r="A20" s="1063"/>
      <c r="B20" s="1067"/>
      <c r="C20" s="1073"/>
      <c r="D20" s="1087"/>
      <c r="E20" s="1087"/>
      <c r="F20" s="1087"/>
      <c r="G20" s="90"/>
      <c r="H20" s="94"/>
      <c r="I20" s="511"/>
      <c r="J20" s="79"/>
      <c r="K20" s="100"/>
      <c r="L20" s="511"/>
      <c r="M20" s="106"/>
      <c r="N20" s="100"/>
      <c r="O20" s="511"/>
      <c r="P20" s="101"/>
      <c r="Q20" s="335"/>
      <c r="R20" s="512">
        <v>500000</v>
      </c>
      <c r="S20" s="91"/>
    </row>
    <row r="21" spans="1:19" ht="7.5" customHeight="1">
      <c r="A21" s="1063"/>
      <c r="B21" s="1067"/>
      <c r="C21" s="1074"/>
      <c r="D21" s="1087"/>
      <c r="E21" s="1087"/>
      <c r="F21" s="1087"/>
      <c r="G21" s="90"/>
      <c r="H21" s="95"/>
      <c r="I21" s="83"/>
      <c r="J21" s="83"/>
      <c r="K21" s="102"/>
      <c r="L21" s="83"/>
      <c r="M21" s="107"/>
      <c r="N21" s="102"/>
      <c r="O21" s="83"/>
      <c r="P21" s="103"/>
      <c r="Q21" s="82"/>
      <c r="R21" s="83"/>
      <c r="S21" s="91"/>
    </row>
    <row r="22" spans="1:19" ht="7.5" customHeight="1" thickBot="1">
      <c r="A22" s="1062" t="s">
        <v>126</v>
      </c>
      <c r="B22" s="1066" t="s">
        <v>546</v>
      </c>
      <c r="C22" s="1072" t="s">
        <v>547</v>
      </c>
      <c r="D22" s="1088" t="s">
        <v>551</v>
      </c>
      <c r="E22" s="1088" t="s">
        <v>551</v>
      </c>
      <c r="F22" s="1088" t="s">
        <v>551</v>
      </c>
      <c r="G22" s="90"/>
      <c r="H22" s="94"/>
      <c r="I22" s="79"/>
      <c r="J22" s="79"/>
      <c r="K22" s="100"/>
      <c r="L22" s="79"/>
      <c r="M22" s="106"/>
      <c r="N22" s="100"/>
      <c r="O22" s="79"/>
      <c r="P22" s="101"/>
      <c r="Q22" s="335"/>
      <c r="R22" s="79"/>
      <c r="S22" s="91"/>
    </row>
    <row r="23" spans="1:19" ht="18" customHeight="1" thickBot="1">
      <c r="A23" s="1063"/>
      <c r="B23" s="1067"/>
      <c r="C23" s="1073"/>
      <c r="D23" s="1087"/>
      <c r="E23" s="1087"/>
      <c r="F23" s="1087"/>
      <c r="G23" s="90"/>
      <c r="H23" s="94"/>
      <c r="I23" s="511"/>
      <c r="J23" s="79"/>
      <c r="K23" s="100"/>
      <c r="L23" s="511"/>
      <c r="M23" s="106"/>
      <c r="N23" s="100"/>
      <c r="O23" s="511">
        <v>-0.03</v>
      </c>
      <c r="P23" s="101"/>
      <c r="Q23" s="335"/>
      <c r="R23" s="512"/>
      <c r="S23" s="91"/>
    </row>
    <row r="24" spans="1:19" ht="7.5" customHeight="1">
      <c r="A24" s="1063"/>
      <c r="B24" s="1067"/>
      <c r="C24" s="1074"/>
      <c r="D24" s="1087"/>
      <c r="E24" s="1087"/>
      <c r="F24" s="1087"/>
      <c r="G24" s="90"/>
      <c r="H24" s="95"/>
      <c r="I24" s="83"/>
      <c r="J24" s="83"/>
      <c r="K24" s="102"/>
      <c r="L24" s="83"/>
      <c r="M24" s="107"/>
      <c r="N24" s="102"/>
      <c r="O24" s="83"/>
      <c r="P24" s="103"/>
      <c r="Q24" s="82"/>
      <c r="R24" s="83"/>
      <c r="S24" s="91"/>
    </row>
    <row r="25" spans="1:19" ht="7.5" customHeight="1" thickBot="1">
      <c r="A25" s="1062" t="s">
        <v>127</v>
      </c>
      <c r="B25" s="1066" t="s">
        <v>548</v>
      </c>
      <c r="C25" s="1072" t="s">
        <v>549</v>
      </c>
      <c r="D25" s="1088" t="s">
        <v>552</v>
      </c>
      <c r="E25" s="1088" t="s">
        <v>552</v>
      </c>
      <c r="F25" s="1088" t="s">
        <v>553</v>
      </c>
      <c r="G25" s="90"/>
      <c r="H25" s="94"/>
      <c r="I25" s="79"/>
      <c r="J25" s="79"/>
      <c r="K25" s="100"/>
      <c r="L25" s="79"/>
      <c r="M25" s="106"/>
      <c r="N25" s="100"/>
      <c r="O25" s="79"/>
      <c r="P25" s="101"/>
      <c r="Q25" s="335"/>
      <c r="R25" s="79"/>
      <c r="S25" s="91"/>
    </row>
    <row r="26" spans="1:19" ht="18" customHeight="1" thickBot="1">
      <c r="A26" s="1063"/>
      <c r="B26" s="1067"/>
      <c r="C26" s="1073"/>
      <c r="D26" s="1087"/>
      <c r="E26" s="1087"/>
      <c r="F26" s="1087"/>
      <c r="G26" s="90"/>
      <c r="H26" s="94"/>
      <c r="I26" s="511"/>
      <c r="J26" s="79"/>
      <c r="K26" s="100"/>
      <c r="L26" s="511"/>
      <c r="M26" s="106"/>
      <c r="N26" s="100"/>
      <c r="O26" s="511"/>
      <c r="P26" s="101"/>
      <c r="Q26" s="335"/>
      <c r="R26" s="512"/>
      <c r="S26" s="91"/>
    </row>
    <row r="27" spans="1:19" ht="7.5" customHeight="1">
      <c r="A27" s="1063"/>
      <c r="B27" s="1067"/>
      <c r="C27" s="1074"/>
      <c r="D27" s="1087"/>
      <c r="E27" s="1087"/>
      <c r="F27" s="1087"/>
      <c r="G27" s="90"/>
      <c r="H27" s="95"/>
      <c r="I27" s="83"/>
      <c r="J27" s="83"/>
      <c r="K27" s="102"/>
      <c r="L27" s="83"/>
      <c r="M27" s="107"/>
      <c r="N27" s="102"/>
      <c r="O27" s="83"/>
      <c r="P27" s="103"/>
      <c r="Q27" s="82"/>
      <c r="R27" s="83"/>
      <c r="S27" s="91"/>
    </row>
    <row r="28" spans="1:19" ht="7.5" customHeight="1" thickBot="1">
      <c r="A28" s="1062" t="s">
        <v>128</v>
      </c>
      <c r="B28" s="1066"/>
      <c r="C28" s="1072"/>
      <c r="D28" s="1088"/>
      <c r="E28" s="1088"/>
      <c r="F28" s="1088"/>
      <c r="G28" s="90"/>
      <c r="H28" s="94"/>
      <c r="I28" s="79"/>
      <c r="J28" s="79"/>
      <c r="K28" s="100"/>
      <c r="L28" s="79"/>
      <c r="M28" s="106"/>
      <c r="N28" s="100"/>
      <c r="O28" s="79"/>
      <c r="P28" s="101"/>
      <c r="Q28" s="335"/>
      <c r="R28" s="79"/>
      <c r="S28" s="91"/>
    </row>
    <row r="29" spans="1:19" ht="18" customHeight="1" thickBot="1">
      <c r="A29" s="1063"/>
      <c r="B29" s="1067"/>
      <c r="C29" s="1073"/>
      <c r="D29" s="1087"/>
      <c r="E29" s="1087"/>
      <c r="F29" s="1087"/>
      <c r="G29" s="90"/>
      <c r="H29" s="94"/>
      <c r="I29" s="511"/>
      <c r="J29" s="79"/>
      <c r="K29" s="100"/>
      <c r="L29" s="511"/>
      <c r="M29" s="106"/>
      <c r="N29" s="100"/>
      <c r="O29" s="511"/>
      <c r="P29" s="101"/>
      <c r="Q29" s="335"/>
      <c r="R29" s="512"/>
      <c r="S29" s="91"/>
    </row>
    <row r="30" spans="1:19" ht="7.5" customHeight="1">
      <c r="A30" s="1063"/>
      <c r="B30" s="1067"/>
      <c r="C30" s="1074"/>
      <c r="D30" s="1087"/>
      <c r="E30" s="1087"/>
      <c r="F30" s="1087"/>
      <c r="G30" s="90"/>
      <c r="H30" s="95"/>
      <c r="I30" s="83"/>
      <c r="J30" s="83"/>
      <c r="K30" s="102"/>
      <c r="L30" s="83"/>
      <c r="M30" s="107"/>
      <c r="N30" s="102"/>
      <c r="O30" s="83"/>
      <c r="P30" s="103"/>
      <c r="Q30" s="82"/>
      <c r="R30" s="83"/>
      <c r="S30" s="91"/>
    </row>
    <row r="31" spans="1:19" ht="7.5" customHeight="1" thickBot="1">
      <c r="A31" s="1062" t="s">
        <v>129</v>
      </c>
      <c r="B31" s="1066"/>
      <c r="C31" s="1072"/>
      <c r="D31" s="1088"/>
      <c r="E31" s="1088"/>
      <c r="F31" s="1088"/>
      <c r="G31" s="90"/>
      <c r="H31" s="94"/>
      <c r="I31" s="79"/>
      <c r="J31" s="79"/>
      <c r="K31" s="100"/>
      <c r="L31" s="79"/>
      <c r="M31" s="106"/>
      <c r="N31" s="100"/>
      <c r="O31" s="79"/>
      <c r="P31" s="101"/>
      <c r="Q31" s="335"/>
      <c r="R31" s="79"/>
      <c r="S31" s="91"/>
    </row>
    <row r="32" spans="1:19" ht="18" customHeight="1" thickBot="1">
      <c r="A32" s="1063"/>
      <c r="B32" s="1067"/>
      <c r="C32" s="1073"/>
      <c r="D32" s="1087"/>
      <c r="E32" s="1087"/>
      <c r="F32" s="1087"/>
      <c r="G32" s="90"/>
      <c r="H32" s="94"/>
      <c r="I32" s="511"/>
      <c r="J32" s="79"/>
      <c r="K32" s="100"/>
      <c r="L32" s="511"/>
      <c r="M32" s="106"/>
      <c r="N32" s="100"/>
      <c r="O32" s="511"/>
      <c r="P32" s="101"/>
      <c r="Q32" s="335"/>
      <c r="R32" s="512"/>
      <c r="S32" s="91"/>
    </row>
    <row r="33" spans="1:19" ht="7.5" customHeight="1">
      <c r="A33" s="1063"/>
      <c r="B33" s="1067"/>
      <c r="C33" s="1074"/>
      <c r="D33" s="1087"/>
      <c r="E33" s="1087"/>
      <c r="F33" s="1087"/>
      <c r="G33" s="90"/>
      <c r="H33" s="95"/>
      <c r="I33" s="83"/>
      <c r="J33" s="83"/>
      <c r="K33" s="102"/>
      <c r="L33" s="83"/>
      <c r="M33" s="107"/>
      <c r="N33" s="102"/>
      <c r="O33" s="83"/>
      <c r="P33" s="103"/>
      <c r="Q33" s="82"/>
      <c r="R33" s="83"/>
      <c r="S33" s="91"/>
    </row>
    <row r="34" spans="1:19" ht="7.5" customHeight="1" thickBot="1">
      <c r="A34" s="1062" t="s">
        <v>130</v>
      </c>
      <c r="B34" s="1066"/>
      <c r="C34" s="1072"/>
      <c r="D34" s="1088"/>
      <c r="E34" s="1088"/>
      <c r="F34" s="1088"/>
      <c r="G34" s="90"/>
      <c r="H34" s="94"/>
      <c r="I34" s="79"/>
      <c r="J34" s="79"/>
      <c r="K34" s="100"/>
      <c r="L34" s="79"/>
      <c r="M34" s="106"/>
      <c r="N34" s="100"/>
      <c r="O34" s="79"/>
      <c r="P34" s="101"/>
      <c r="Q34" s="335"/>
      <c r="R34" s="79"/>
      <c r="S34" s="91"/>
    </row>
    <row r="35" spans="1:19" ht="18" customHeight="1" thickBot="1">
      <c r="A35" s="1063"/>
      <c r="B35" s="1067"/>
      <c r="C35" s="1073"/>
      <c r="D35" s="1087"/>
      <c r="E35" s="1087"/>
      <c r="F35" s="1087"/>
      <c r="G35" s="90"/>
      <c r="H35" s="94"/>
      <c r="I35" s="511"/>
      <c r="J35" s="79"/>
      <c r="K35" s="100"/>
      <c r="L35" s="511"/>
      <c r="M35" s="106"/>
      <c r="N35" s="100"/>
      <c r="O35" s="511"/>
      <c r="P35" s="101"/>
      <c r="Q35" s="335"/>
      <c r="R35" s="512"/>
      <c r="S35" s="91"/>
    </row>
    <row r="36" spans="1:19" ht="7.5" customHeight="1">
      <c r="A36" s="1063"/>
      <c r="B36" s="1067"/>
      <c r="C36" s="1074"/>
      <c r="D36" s="1087"/>
      <c r="E36" s="1087"/>
      <c r="F36" s="1087"/>
      <c r="G36" s="90"/>
      <c r="H36" s="95"/>
      <c r="I36" s="83"/>
      <c r="J36" s="83"/>
      <c r="K36" s="102"/>
      <c r="L36" s="83"/>
      <c r="M36" s="107"/>
      <c r="N36" s="102"/>
      <c r="O36" s="83"/>
      <c r="P36" s="103"/>
      <c r="Q36" s="82"/>
      <c r="R36" s="83"/>
      <c r="S36" s="91"/>
    </row>
    <row r="37" spans="1:19" ht="7.5" customHeight="1" thickBot="1">
      <c r="A37" s="1062" t="s">
        <v>131</v>
      </c>
      <c r="B37" s="1066"/>
      <c r="C37" s="1072"/>
      <c r="D37" s="1088"/>
      <c r="E37" s="1088"/>
      <c r="F37" s="1088"/>
      <c r="G37" s="90"/>
      <c r="H37" s="94"/>
      <c r="I37" s="79"/>
      <c r="J37" s="79"/>
      <c r="K37" s="100"/>
      <c r="L37" s="79"/>
      <c r="M37" s="106"/>
      <c r="N37" s="100"/>
      <c r="O37" s="79"/>
      <c r="P37" s="101"/>
      <c r="Q37" s="335"/>
      <c r="R37" s="79"/>
      <c r="S37" s="91"/>
    </row>
    <row r="38" spans="1:19" ht="18" customHeight="1" thickBot="1">
      <c r="A38" s="1063"/>
      <c r="B38" s="1067"/>
      <c r="C38" s="1073"/>
      <c r="D38" s="1087"/>
      <c r="E38" s="1087"/>
      <c r="F38" s="1087"/>
      <c r="G38" s="90"/>
      <c r="H38" s="94"/>
      <c r="I38" s="511"/>
      <c r="J38" s="79"/>
      <c r="K38" s="100"/>
      <c r="L38" s="511"/>
      <c r="M38" s="106"/>
      <c r="N38" s="100"/>
      <c r="O38" s="511"/>
      <c r="P38" s="101"/>
      <c r="Q38" s="335"/>
      <c r="R38" s="512"/>
      <c r="S38" s="91"/>
    </row>
    <row r="39" spans="1:19" ht="7.5" customHeight="1">
      <c r="A39" s="1063"/>
      <c r="B39" s="1067"/>
      <c r="C39" s="1074"/>
      <c r="D39" s="1087"/>
      <c r="E39" s="1087"/>
      <c r="F39" s="1087"/>
      <c r="G39" s="90"/>
      <c r="H39" s="95"/>
      <c r="I39" s="83"/>
      <c r="J39" s="83"/>
      <c r="K39" s="102"/>
      <c r="L39" s="83"/>
      <c r="M39" s="107"/>
      <c r="N39" s="102"/>
      <c r="O39" s="83"/>
      <c r="P39" s="103"/>
      <c r="Q39" s="82"/>
      <c r="R39" s="83"/>
      <c r="S39" s="91"/>
    </row>
    <row r="40" spans="1:19" ht="7.5" customHeight="1" thickBot="1">
      <c r="A40" s="1062" t="s">
        <v>132</v>
      </c>
      <c r="B40" s="1066"/>
      <c r="C40" s="1072"/>
      <c r="D40" s="1088"/>
      <c r="E40" s="1088"/>
      <c r="F40" s="1088"/>
      <c r="G40" s="90"/>
      <c r="H40" s="94"/>
      <c r="I40" s="79"/>
      <c r="J40" s="79"/>
      <c r="K40" s="100"/>
      <c r="L40" s="79"/>
      <c r="M40" s="106"/>
      <c r="N40" s="100"/>
      <c r="O40" s="79"/>
      <c r="P40" s="101"/>
      <c r="Q40" s="335"/>
      <c r="R40" s="79"/>
      <c r="S40" s="91"/>
    </row>
    <row r="41" spans="1:19" ht="18" customHeight="1" thickBot="1">
      <c r="A41" s="1063"/>
      <c r="B41" s="1067"/>
      <c r="C41" s="1073"/>
      <c r="D41" s="1087"/>
      <c r="E41" s="1087"/>
      <c r="F41" s="1087"/>
      <c r="G41" s="90"/>
      <c r="H41" s="94"/>
      <c r="I41" s="511"/>
      <c r="J41" s="79"/>
      <c r="K41" s="100"/>
      <c r="L41" s="511"/>
      <c r="M41" s="106"/>
      <c r="N41" s="100"/>
      <c r="O41" s="511"/>
      <c r="P41" s="101"/>
      <c r="Q41" s="335"/>
      <c r="R41" s="512"/>
      <c r="S41" s="91"/>
    </row>
    <row r="42" spans="1:19" ht="7.5" customHeight="1">
      <c r="A42" s="1063"/>
      <c r="B42" s="1067"/>
      <c r="C42" s="1074"/>
      <c r="D42" s="1087"/>
      <c r="E42" s="1087"/>
      <c r="F42" s="1087"/>
      <c r="G42" s="90"/>
      <c r="H42" s="95"/>
      <c r="I42" s="83"/>
      <c r="J42" s="83"/>
      <c r="K42" s="102"/>
      <c r="L42" s="83"/>
      <c r="M42" s="107"/>
      <c r="N42" s="102"/>
      <c r="O42" s="83"/>
      <c r="P42" s="103"/>
      <c r="Q42" s="82"/>
      <c r="R42" s="83"/>
      <c r="S42" s="91"/>
    </row>
    <row r="43" spans="1:19" ht="7.5" customHeight="1" thickBot="1">
      <c r="A43" s="1062" t="s">
        <v>133</v>
      </c>
      <c r="B43" s="1066"/>
      <c r="C43" s="1072"/>
      <c r="D43" s="1088"/>
      <c r="E43" s="1088"/>
      <c r="F43" s="1088"/>
      <c r="G43" s="90"/>
      <c r="H43" s="94"/>
      <c r="I43" s="79"/>
      <c r="J43" s="79"/>
      <c r="K43" s="100"/>
      <c r="L43" s="79"/>
      <c r="M43" s="106"/>
      <c r="N43" s="100"/>
      <c r="O43" s="79"/>
      <c r="P43" s="101"/>
      <c r="Q43" s="335"/>
      <c r="R43" s="79"/>
      <c r="S43" s="91"/>
    </row>
    <row r="44" spans="1:19" ht="18" customHeight="1" thickBot="1">
      <c r="A44" s="1063"/>
      <c r="B44" s="1067"/>
      <c r="C44" s="1073"/>
      <c r="D44" s="1087"/>
      <c r="E44" s="1087"/>
      <c r="F44" s="1087"/>
      <c r="G44" s="90"/>
      <c r="H44" s="94"/>
      <c r="I44" s="511"/>
      <c r="J44" s="79"/>
      <c r="K44" s="100"/>
      <c r="L44" s="511"/>
      <c r="M44" s="106"/>
      <c r="N44" s="100"/>
      <c r="O44" s="511"/>
      <c r="P44" s="101"/>
      <c r="Q44" s="335"/>
      <c r="R44" s="512"/>
      <c r="S44" s="91"/>
    </row>
    <row r="45" spans="1:19" ht="7.5" customHeight="1">
      <c r="A45" s="1063"/>
      <c r="B45" s="1067"/>
      <c r="C45" s="1074"/>
      <c r="D45" s="1087"/>
      <c r="E45" s="1087"/>
      <c r="F45" s="1087"/>
      <c r="G45" s="90"/>
      <c r="H45" s="95"/>
      <c r="I45" s="83"/>
      <c r="J45" s="83"/>
      <c r="K45" s="102"/>
      <c r="L45" s="83"/>
      <c r="M45" s="107"/>
      <c r="N45" s="102"/>
      <c r="O45" s="83"/>
      <c r="P45" s="103"/>
      <c r="Q45" s="82"/>
      <c r="R45" s="83"/>
      <c r="S45" s="91"/>
    </row>
    <row r="46" spans="1:19" ht="7.5" customHeight="1" thickBot="1">
      <c r="A46" s="1062" t="s">
        <v>123</v>
      </c>
      <c r="B46" s="1068"/>
      <c r="C46" s="1072"/>
      <c r="D46" s="1088"/>
      <c r="E46" s="1088"/>
      <c r="F46" s="1088"/>
      <c r="G46" s="90"/>
      <c r="H46" s="94"/>
      <c r="I46" s="79"/>
      <c r="J46" s="79"/>
      <c r="K46" s="100"/>
      <c r="L46" s="79"/>
      <c r="M46" s="106"/>
      <c r="N46" s="100"/>
      <c r="O46" s="79"/>
      <c r="P46" s="101"/>
      <c r="Q46" s="335"/>
      <c r="R46" s="79"/>
      <c r="S46" s="91"/>
    </row>
    <row r="47" spans="1:19" ht="18" customHeight="1" thickBot="1">
      <c r="A47" s="1063"/>
      <c r="B47" s="1069"/>
      <c r="C47" s="1073"/>
      <c r="D47" s="1087"/>
      <c r="E47" s="1087"/>
      <c r="F47" s="1087"/>
      <c r="G47" s="90"/>
      <c r="H47" s="94"/>
      <c r="I47" s="511"/>
      <c r="J47" s="79"/>
      <c r="K47" s="100"/>
      <c r="L47" s="511"/>
      <c r="M47" s="106"/>
      <c r="N47" s="100"/>
      <c r="O47" s="511"/>
      <c r="P47" s="101"/>
      <c r="Q47" s="335"/>
      <c r="R47" s="512"/>
      <c r="S47" s="91"/>
    </row>
    <row r="48" spans="1:19" ht="7.5" customHeight="1">
      <c r="A48" s="1064"/>
      <c r="B48" s="1070"/>
      <c r="C48" s="1075"/>
      <c r="D48" s="1089"/>
      <c r="E48" s="1089"/>
      <c r="F48" s="1089"/>
      <c r="G48" s="90"/>
      <c r="H48" s="96"/>
      <c r="I48" s="92"/>
      <c r="J48" s="92"/>
      <c r="K48" s="104"/>
      <c r="L48" s="92"/>
      <c r="M48" s="108"/>
      <c r="N48" s="104"/>
      <c r="O48" s="92"/>
      <c r="P48" s="105"/>
      <c r="Q48" s="88"/>
      <c r="R48" s="92"/>
      <c r="S48" s="93"/>
    </row>
  </sheetData>
  <sheetProtection password="CA2D" sheet="1" objects="1" scenarios="1" selectLockedCells="1"/>
  <mergeCells count="98">
    <mergeCell ref="E40:E42"/>
    <mergeCell ref="F40:F42"/>
    <mergeCell ref="E43:E45"/>
    <mergeCell ref="F43:F45"/>
    <mergeCell ref="E46:E48"/>
    <mergeCell ref="F46:F48"/>
    <mergeCell ref="E31:E33"/>
    <mergeCell ref="F31:F33"/>
    <mergeCell ref="E34:E36"/>
    <mergeCell ref="F34:F36"/>
    <mergeCell ref="E37:E39"/>
    <mergeCell ref="F37:F39"/>
    <mergeCell ref="E22:E24"/>
    <mergeCell ref="F22:F24"/>
    <mergeCell ref="E25:E27"/>
    <mergeCell ref="F25:F27"/>
    <mergeCell ref="E28:E30"/>
    <mergeCell ref="F28:F30"/>
    <mergeCell ref="E13:E15"/>
    <mergeCell ref="F13:F15"/>
    <mergeCell ref="E16:E18"/>
    <mergeCell ref="F16:F18"/>
    <mergeCell ref="E19:E21"/>
    <mergeCell ref="F19:F21"/>
    <mergeCell ref="E4:E6"/>
    <mergeCell ref="F4:F6"/>
    <mergeCell ref="E7:E9"/>
    <mergeCell ref="F7:F9"/>
    <mergeCell ref="E10:E12"/>
    <mergeCell ref="F10:F12"/>
    <mergeCell ref="D34:D36"/>
    <mergeCell ref="D37:D39"/>
    <mergeCell ref="D40:D42"/>
    <mergeCell ref="D43:D45"/>
    <mergeCell ref="D46:D48"/>
    <mergeCell ref="D19:D21"/>
    <mergeCell ref="D22:D24"/>
    <mergeCell ref="D25:D27"/>
    <mergeCell ref="D28:D30"/>
    <mergeCell ref="D31:D33"/>
    <mergeCell ref="D4:D6"/>
    <mergeCell ref="D7:D9"/>
    <mergeCell ref="D10:D12"/>
    <mergeCell ref="D13:D15"/>
    <mergeCell ref="D16:D18"/>
    <mergeCell ref="Q2:S2"/>
    <mergeCell ref="H2:J2"/>
    <mergeCell ref="K2:M2"/>
    <mergeCell ref="N2:P2"/>
    <mergeCell ref="H3:J3"/>
    <mergeCell ref="K3:M3"/>
    <mergeCell ref="N3:P3"/>
    <mergeCell ref="Q3:S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s>
  <phoneticPr fontId="2"/>
  <dataValidations count="2">
    <dataValidation type="list" allowBlank="1" showInputMessage="1" showErrorMessage="1" sqref="B4 B7 B10 B13 B16 B19 B22 B25 B28 B31 B34 B37 B40 B43 B46">
      <formula1>"顧客,商品（製品）,販売方法,仕入（製造）,その他管理"</formula1>
    </dataValidation>
    <dataValidation type="list" allowBlank="1" showInputMessage="1" showErrorMessage="1" sqref="D43:F43 D7:F7 D10:F10 D13:F13 D16:F16 D19:F19 D22:F22 D25:F25 D28:F28 D31:F31 D34:F34 D37:F37 D40:F40 D46:F46 D4:F4">
      <formula1>"◎,○,△"</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78" r:id="rId4" name="Check Box 134">
              <controlPr locked="0" defaultSize="0" autoFill="0" autoLine="0" autoPict="0">
                <anchor moveWithCells="1">
                  <from>
                    <xdr:col>7</xdr:col>
                    <xdr:colOff>38100</xdr:colOff>
                    <xdr:row>43</xdr:row>
                    <xdr:rowOff>28575</xdr:rowOff>
                  </from>
                  <to>
                    <xdr:col>7</xdr:col>
                    <xdr:colOff>247650</xdr:colOff>
                    <xdr:row>43</xdr:row>
                    <xdr:rowOff>190500</xdr:rowOff>
                  </to>
                </anchor>
              </controlPr>
            </control>
          </mc:Choice>
        </mc:AlternateContent>
        <mc:AlternateContent xmlns:mc="http://schemas.openxmlformats.org/markup-compatibility/2006">
          <mc:Choice Requires="x14">
            <control shapeId="6282" r:id="rId5" name="Check Box 138">
              <controlPr locked="0" defaultSize="0" autoFill="0" autoLine="0" autoPict="0">
                <anchor moveWithCells="1">
                  <from>
                    <xdr:col>7</xdr:col>
                    <xdr:colOff>38100</xdr:colOff>
                    <xdr:row>46</xdr:row>
                    <xdr:rowOff>47625</xdr:rowOff>
                  </from>
                  <to>
                    <xdr:col>7</xdr:col>
                    <xdr:colOff>247650</xdr:colOff>
                    <xdr:row>46</xdr:row>
                    <xdr:rowOff>190500</xdr:rowOff>
                  </to>
                </anchor>
              </controlPr>
            </control>
          </mc:Choice>
        </mc:AlternateContent>
        <mc:AlternateContent xmlns:mc="http://schemas.openxmlformats.org/markup-compatibility/2006">
          <mc:Choice Requires="x14">
            <control shapeId="6287" r:id="rId6" name="Check Box 143">
              <controlPr locked="0" defaultSize="0" autoFill="0" autoLine="0" autoPict="0">
                <anchor moveWithCells="1">
                  <from>
                    <xdr:col>7</xdr:col>
                    <xdr:colOff>38100</xdr:colOff>
                    <xdr:row>40</xdr:row>
                    <xdr:rowOff>57150</xdr:rowOff>
                  </from>
                  <to>
                    <xdr:col>7</xdr:col>
                    <xdr:colOff>247650</xdr:colOff>
                    <xdr:row>40</xdr:row>
                    <xdr:rowOff>209550</xdr:rowOff>
                  </to>
                </anchor>
              </controlPr>
            </control>
          </mc:Choice>
        </mc:AlternateContent>
        <mc:AlternateContent xmlns:mc="http://schemas.openxmlformats.org/markup-compatibility/2006">
          <mc:Choice Requires="x14">
            <control shapeId="6291" r:id="rId7" name="Check Box 147">
              <controlPr locked="0" defaultSize="0" autoFill="0" autoLine="0" autoPict="0">
                <anchor moveWithCells="1">
                  <from>
                    <xdr:col>7</xdr:col>
                    <xdr:colOff>38100</xdr:colOff>
                    <xdr:row>37</xdr:row>
                    <xdr:rowOff>28575</xdr:rowOff>
                  </from>
                  <to>
                    <xdr:col>7</xdr:col>
                    <xdr:colOff>247650</xdr:colOff>
                    <xdr:row>37</xdr:row>
                    <xdr:rowOff>180975</xdr:rowOff>
                  </to>
                </anchor>
              </controlPr>
            </control>
          </mc:Choice>
        </mc:AlternateContent>
        <mc:AlternateContent xmlns:mc="http://schemas.openxmlformats.org/markup-compatibility/2006">
          <mc:Choice Requires="x14">
            <control shapeId="6299" r:id="rId8" name="Check Box 155">
              <controlPr locked="0" defaultSize="0" autoFill="0" autoLine="0" autoPict="0">
                <anchor moveWithCells="1">
                  <from>
                    <xdr:col>7</xdr:col>
                    <xdr:colOff>38100</xdr:colOff>
                    <xdr:row>34</xdr:row>
                    <xdr:rowOff>38100</xdr:rowOff>
                  </from>
                  <to>
                    <xdr:col>7</xdr:col>
                    <xdr:colOff>247650</xdr:colOff>
                    <xdr:row>34</xdr:row>
                    <xdr:rowOff>190500</xdr:rowOff>
                  </to>
                </anchor>
              </controlPr>
            </control>
          </mc:Choice>
        </mc:AlternateContent>
        <mc:AlternateContent xmlns:mc="http://schemas.openxmlformats.org/markup-compatibility/2006">
          <mc:Choice Requires="x14">
            <control shapeId="6307" r:id="rId9" name="Check Box 163">
              <controlPr locked="0" defaultSize="0" autoFill="0" autoLine="0" autoPict="0">
                <anchor moveWithCells="1">
                  <from>
                    <xdr:col>7</xdr:col>
                    <xdr:colOff>38100</xdr:colOff>
                    <xdr:row>31</xdr:row>
                    <xdr:rowOff>28575</xdr:rowOff>
                  </from>
                  <to>
                    <xdr:col>7</xdr:col>
                    <xdr:colOff>247650</xdr:colOff>
                    <xdr:row>31</xdr:row>
                    <xdr:rowOff>180975</xdr:rowOff>
                  </to>
                </anchor>
              </controlPr>
            </control>
          </mc:Choice>
        </mc:AlternateContent>
        <mc:AlternateContent xmlns:mc="http://schemas.openxmlformats.org/markup-compatibility/2006">
          <mc:Choice Requires="x14">
            <control shapeId="6311" r:id="rId10" name="Check Box 167">
              <controlPr locked="0" defaultSize="0" autoFill="0" autoLine="0" autoPict="0">
                <anchor moveWithCells="1">
                  <from>
                    <xdr:col>7</xdr:col>
                    <xdr:colOff>38100</xdr:colOff>
                    <xdr:row>28</xdr:row>
                    <xdr:rowOff>28575</xdr:rowOff>
                  </from>
                  <to>
                    <xdr:col>7</xdr:col>
                    <xdr:colOff>247650</xdr:colOff>
                    <xdr:row>28</xdr:row>
                    <xdr:rowOff>180975</xdr:rowOff>
                  </to>
                </anchor>
              </controlPr>
            </control>
          </mc:Choice>
        </mc:AlternateContent>
        <mc:AlternateContent xmlns:mc="http://schemas.openxmlformats.org/markup-compatibility/2006">
          <mc:Choice Requires="x14">
            <control shapeId="6319" r:id="rId11" name="Check Box 175">
              <controlPr locked="0" defaultSize="0" autoFill="0" autoLine="0" autoPict="0">
                <anchor moveWithCells="1">
                  <from>
                    <xdr:col>7</xdr:col>
                    <xdr:colOff>38100</xdr:colOff>
                    <xdr:row>25</xdr:row>
                    <xdr:rowOff>38100</xdr:rowOff>
                  </from>
                  <to>
                    <xdr:col>7</xdr:col>
                    <xdr:colOff>247650</xdr:colOff>
                    <xdr:row>25</xdr:row>
                    <xdr:rowOff>190500</xdr:rowOff>
                  </to>
                </anchor>
              </controlPr>
            </control>
          </mc:Choice>
        </mc:AlternateContent>
        <mc:AlternateContent xmlns:mc="http://schemas.openxmlformats.org/markup-compatibility/2006">
          <mc:Choice Requires="x14">
            <control shapeId="6323" r:id="rId12" name="Check Box 179">
              <controlPr locked="0" defaultSize="0" autoFill="0" autoLine="0" autoPict="0">
                <anchor moveWithCells="1">
                  <from>
                    <xdr:col>7</xdr:col>
                    <xdr:colOff>38100</xdr:colOff>
                    <xdr:row>22</xdr:row>
                    <xdr:rowOff>47625</xdr:rowOff>
                  </from>
                  <to>
                    <xdr:col>7</xdr:col>
                    <xdr:colOff>247650</xdr:colOff>
                    <xdr:row>22</xdr:row>
                    <xdr:rowOff>200025</xdr:rowOff>
                  </to>
                </anchor>
              </controlPr>
            </control>
          </mc:Choice>
        </mc:AlternateContent>
        <mc:AlternateContent xmlns:mc="http://schemas.openxmlformats.org/markup-compatibility/2006">
          <mc:Choice Requires="x14">
            <control shapeId="6327" r:id="rId13" name="Check Box 183">
              <controlPr locked="0" defaultSize="0" autoFill="0" autoLine="0" autoPict="0">
                <anchor moveWithCells="1">
                  <from>
                    <xdr:col>7</xdr:col>
                    <xdr:colOff>38100</xdr:colOff>
                    <xdr:row>19</xdr:row>
                    <xdr:rowOff>57150</xdr:rowOff>
                  </from>
                  <to>
                    <xdr:col>7</xdr:col>
                    <xdr:colOff>247650</xdr:colOff>
                    <xdr:row>19</xdr:row>
                    <xdr:rowOff>219075</xdr:rowOff>
                  </to>
                </anchor>
              </controlPr>
            </control>
          </mc:Choice>
        </mc:AlternateContent>
        <mc:AlternateContent xmlns:mc="http://schemas.openxmlformats.org/markup-compatibility/2006">
          <mc:Choice Requires="x14">
            <control shapeId="6335" r:id="rId14" name="Check Box 191">
              <controlPr locked="0" defaultSize="0" autoFill="0" autoLine="0" autoPict="0">
                <anchor moveWithCells="1">
                  <from>
                    <xdr:col>7</xdr:col>
                    <xdr:colOff>38100</xdr:colOff>
                    <xdr:row>16</xdr:row>
                    <xdr:rowOff>47625</xdr:rowOff>
                  </from>
                  <to>
                    <xdr:col>7</xdr:col>
                    <xdr:colOff>247650</xdr:colOff>
                    <xdr:row>16</xdr:row>
                    <xdr:rowOff>200025</xdr:rowOff>
                  </to>
                </anchor>
              </controlPr>
            </control>
          </mc:Choice>
        </mc:AlternateContent>
        <mc:AlternateContent xmlns:mc="http://schemas.openxmlformats.org/markup-compatibility/2006">
          <mc:Choice Requires="x14">
            <control shapeId="6343" r:id="rId15" name="Check Box 199">
              <controlPr locked="0" defaultSize="0" autoFill="0" autoLine="0" autoPict="0">
                <anchor moveWithCells="1">
                  <from>
                    <xdr:col>7</xdr:col>
                    <xdr:colOff>38100</xdr:colOff>
                    <xdr:row>13</xdr:row>
                    <xdr:rowOff>9525</xdr:rowOff>
                  </from>
                  <to>
                    <xdr:col>7</xdr:col>
                    <xdr:colOff>247650</xdr:colOff>
                    <xdr:row>13</xdr:row>
                    <xdr:rowOff>161925</xdr:rowOff>
                  </to>
                </anchor>
              </controlPr>
            </control>
          </mc:Choice>
        </mc:AlternateContent>
        <mc:AlternateContent xmlns:mc="http://schemas.openxmlformats.org/markup-compatibility/2006">
          <mc:Choice Requires="x14">
            <control shapeId="6347" r:id="rId16" name="Check Box 203">
              <controlPr locked="0" defaultSize="0" autoFill="0" autoLine="0" autoPict="0">
                <anchor moveWithCells="1">
                  <from>
                    <xdr:col>7</xdr:col>
                    <xdr:colOff>38100</xdr:colOff>
                    <xdr:row>10</xdr:row>
                    <xdr:rowOff>47625</xdr:rowOff>
                  </from>
                  <to>
                    <xdr:col>7</xdr:col>
                    <xdr:colOff>247650</xdr:colOff>
                    <xdr:row>10</xdr:row>
                    <xdr:rowOff>200025</xdr:rowOff>
                  </to>
                </anchor>
              </controlPr>
            </control>
          </mc:Choice>
        </mc:AlternateContent>
        <mc:AlternateContent xmlns:mc="http://schemas.openxmlformats.org/markup-compatibility/2006">
          <mc:Choice Requires="x14">
            <control shapeId="6355" r:id="rId17" name="Check Box 211">
              <controlPr locked="0" defaultSize="0" autoFill="0" autoLine="0" autoPict="0">
                <anchor moveWithCells="1">
                  <from>
                    <xdr:col>7</xdr:col>
                    <xdr:colOff>38100</xdr:colOff>
                    <xdr:row>7</xdr:row>
                    <xdr:rowOff>38100</xdr:rowOff>
                  </from>
                  <to>
                    <xdr:col>7</xdr:col>
                    <xdr:colOff>247650</xdr:colOff>
                    <xdr:row>7</xdr:row>
                    <xdr:rowOff>200025</xdr:rowOff>
                  </to>
                </anchor>
              </controlPr>
            </control>
          </mc:Choice>
        </mc:AlternateContent>
        <mc:AlternateContent xmlns:mc="http://schemas.openxmlformats.org/markup-compatibility/2006">
          <mc:Choice Requires="x14">
            <control shapeId="6359" r:id="rId18" name="Check Box 215">
              <controlPr locked="0" defaultSize="0" autoFill="0" autoLine="0" autoPict="0">
                <anchor moveWithCells="1">
                  <from>
                    <xdr:col>7</xdr:col>
                    <xdr:colOff>38100</xdr:colOff>
                    <xdr:row>4</xdr:row>
                    <xdr:rowOff>19050</xdr:rowOff>
                  </from>
                  <to>
                    <xdr:col>7</xdr:col>
                    <xdr:colOff>247650</xdr:colOff>
                    <xdr:row>4</xdr:row>
                    <xdr:rowOff>171450</xdr:rowOff>
                  </to>
                </anchor>
              </controlPr>
            </control>
          </mc:Choice>
        </mc:AlternateContent>
        <mc:AlternateContent xmlns:mc="http://schemas.openxmlformats.org/markup-compatibility/2006">
          <mc:Choice Requires="x14">
            <control shapeId="6363" r:id="rId19" name="Check Box 219">
              <controlPr locked="0" defaultSize="0" autoFill="0" autoLine="0" autoPict="0">
                <anchor moveWithCells="1">
                  <from>
                    <xdr:col>10</xdr:col>
                    <xdr:colOff>38100</xdr:colOff>
                    <xdr:row>43</xdr:row>
                    <xdr:rowOff>28575</xdr:rowOff>
                  </from>
                  <to>
                    <xdr:col>10</xdr:col>
                    <xdr:colOff>247650</xdr:colOff>
                    <xdr:row>43</xdr:row>
                    <xdr:rowOff>190500</xdr:rowOff>
                  </to>
                </anchor>
              </controlPr>
            </control>
          </mc:Choice>
        </mc:AlternateContent>
        <mc:AlternateContent xmlns:mc="http://schemas.openxmlformats.org/markup-compatibility/2006">
          <mc:Choice Requires="x14">
            <control shapeId="6364" r:id="rId20" name="Check Box 220">
              <controlPr locked="0" defaultSize="0" autoFill="0" autoLine="0" autoPict="0">
                <anchor moveWithCells="1">
                  <from>
                    <xdr:col>10</xdr:col>
                    <xdr:colOff>38100</xdr:colOff>
                    <xdr:row>46</xdr:row>
                    <xdr:rowOff>47625</xdr:rowOff>
                  </from>
                  <to>
                    <xdr:col>10</xdr:col>
                    <xdr:colOff>247650</xdr:colOff>
                    <xdr:row>46</xdr:row>
                    <xdr:rowOff>190500</xdr:rowOff>
                  </to>
                </anchor>
              </controlPr>
            </control>
          </mc:Choice>
        </mc:AlternateContent>
        <mc:AlternateContent xmlns:mc="http://schemas.openxmlformats.org/markup-compatibility/2006">
          <mc:Choice Requires="x14">
            <control shapeId="6365" r:id="rId21" name="Check Box 221">
              <controlPr locked="0" defaultSize="0" autoFill="0" autoLine="0" autoPict="0">
                <anchor moveWithCells="1">
                  <from>
                    <xdr:col>10</xdr:col>
                    <xdr:colOff>38100</xdr:colOff>
                    <xdr:row>40</xdr:row>
                    <xdr:rowOff>57150</xdr:rowOff>
                  </from>
                  <to>
                    <xdr:col>10</xdr:col>
                    <xdr:colOff>247650</xdr:colOff>
                    <xdr:row>40</xdr:row>
                    <xdr:rowOff>209550</xdr:rowOff>
                  </to>
                </anchor>
              </controlPr>
            </control>
          </mc:Choice>
        </mc:AlternateContent>
        <mc:AlternateContent xmlns:mc="http://schemas.openxmlformats.org/markup-compatibility/2006">
          <mc:Choice Requires="x14">
            <control shapeId="6366" r:id="rId22" name="Check Box 222">
              <controlPr locked="0" defaultSize="0" autoFill="0" autoLine="0" autoPict="0">
                <anchor moveWithCells="1">
                  <from>
                    <xdr:col>10</xdr:col>
                    <xdr:colOff>38100</xdr:colOff>
                    <xdr:row>37</xdr:row>
                    <xdr:rowOff>28575</xdr:rowOff>
                  </from>
                  <to>
                    <xdr:col>10</xdr:col>
                    <xdr:colOff>247650</xdr:colOff>
                    <xdr:row>37</xdr:row>
                    <xdr:rowOff>180975</xdr:rowOff>
                  </to>
                </anchor>
              </controlPr>
            </control>
          </mc:Choice>
        </mc:AlternateContent>
        <mc:AlternateContent xmlns:mc="http://schemas.openxmlformats.org/markup-compatibility/2006">
          <mc:Choice Requires="x14">
            <control shapeId="6367" r:id="rId23" name="Check Box 223">
              <controlPr locked="0" defaultSize="0" autoFill="0" autoLine="0" autoPict="0">
                <anchor moveWithCells="1">
                  <from>
                    <xdr:col>10</xdr:col>
                    <xdr:colOff>38100</xdr:colOff>
                    <xdr:row>34</xdr:row>
                    <xdr:rowOff>38100</xdr:rowOff>
                  </from>
                  <to>
                    <xdr:col>10</xdr:col>
                    <xdr:colOff>247650</xdr:colOff>
                    <xdr:row>34</xdr:row>
                    <xdr:rowOff>190500</xdr:rowOff>
                  </to>
                </anchor>
              </controlPr>
            </control>
          </mc:Choice>
        </mc:AlternateContent>
        <mc:AlternateContent xmlns:mc="http://schemas.openxmlformats.org/markup-compatibility/2006">
          <mc:Choice Requires="x14">
            <control shapeId="6368" r:id="rId24" name="Check Box 224">
              <controlPr locked="0" defaultSize="0" autoFill="0" autoLine="0" autoPict="0">
                <anchor moveWithCells="1">
                  <from>
                    <xdr:col>10</xdr:col>
                    <xdr:colOff>38100</xdr:colOff>
                    <xdr:row>31</xdr:row>
                    <xdr:rowOff>28575</xdr:rowOff>
                  </from>
                  <to>
                    <xdr:col>10</xdr:col>
                    <xdr:colOff>247650</xdr:colOff>
                    <xdr:row>31</xdr:row>
                    <xdr:rowOff>180975</xdr:rowOff>
                  </to>
                </anchor>
              </controlPr>
            </control>
          </mc:Choice>
        </mc:AlternateContent>
        <mc:AlternateContent xmlns:mc="http://schemas.openxmlformats.org/markup-compatibility/2006">
          <mc:Choice Requires="x14">
            <control shapeId="6369" r:id="rId25" name="Check Box 225">
              <controlPr locked="0" defaultSize="0" autoFill="0" autoLine="0" autoPict="0">
                <anchor moveWithCells="1">
                  <from>
                    <xdr:col>10</xdr:col>
                    <xdr:colOff>38100</xdr:colOff>
                    <xdr:row>28</xdr:row>
                    <xdr:rowOff>28575</xdr:rowOff>
                  </from>
                  <to>
                    <xdr:col>10</xdr:col>
                    <xdr:colOff>247650</xdr:colOff>
                    <xdr:row>28</xdr:row>
                    <xdr:rowOff>180975</xdr:rowOff>
                  </to>
                </anchor>
              </controlPr>
            </control>
          </mc:Choice>
        </mc:AlternateContent>
        <mc:AlternateContent xmlns:mc="http://schemas.openxmlformats.org/markup-compatibility/2006">
          <mc:Choice Requires="x14">
            <control shapeId="6370" r:id="rId26" name="Check Box 226">
              <controlPr locked="0" defaultSize="0" autoFill="0" autoLine="0" autoPict="0">
                <anchor moveWithCells="1">
                  <from>
                    <xdr:col>10</xdr:col>
                    <xdr:colOff>38100</xdr:colOff>
                    <xdr:row>25</xdr:row>
                    <xdr:rowOff>38100</xdr:rowOff>
                  </from>
                  <to>
                    <xdr:col>10</xdr:col>
                    <xdr:colOff>247650</xdr:colOff>
                    <xdr:row>25</xdr:row>
                    <xdr:rowOff>190500</xdr:rowOff>
                  </to>
                </anchor>
              </controlPr>
            </control>
          </mc:Choice>
        </mc:AlternateContent>
        <mc:AlternateContent xmlns:mc="http://schemas.openxmlformats.org/markup-compatibility/2006">
          <mc:Choice Requires="x14">
            <control shapeId="6371" r:id="rId27" name="Check Box 227">
              <controlPr locked="0" defaultSize="0" autoFill="0" autoLine="0" autoPict="0">
                <anchor moveWithCells="1">
                  <from>
                    <xdr:col>10</xdr:col>
                    <xdr:colOff>38100</xdr:colOff>
                    <xdr:row>22</xdr:row>
                    <xdr:rowOff>47625</xdr:rowOff>
                  </from>
                  <to>
                    <xdr:col>10</xdr:col>
                    <xdr:colOff>247650</xdr:colOff>
                    <xdr:row>22</xdr:row>
                    <xdr:rowOff>200025</xdr:rowOff>
                  </to>
                </anchor>
              </controlPr>
            </control>
          </mc:Choice>
        </mc:AlternateContent>
        <mc:AlternateContent xmlns:mc="http://schemas.openxmlformats.org/markup-compatibility/2006">
          <mc:Choice Requires="x14">
            <control shapeId="6372" r:id="rId28" name="Check Box 228">
              <controlPr locked="0" defaultSize="0" autoFill="0" autoLine="0" autoPict="0">
                <anchor moveWithCells="1">
                  <from>
                    <xdr:col>10</xdr:col>
                    <xdr:colOff>38100</xdr:colOff>
                    <xdr:row>19</xdr:row>
                    <xdr:rowOff>57150</xdr:rowOff>
                  </from>
                  <to>
                    <xdr:col>10</xdr:col>
                    <xdr:colOff>247650</xdr:colOff>
                    <xdr:row>19</xdr:row>
                    <xdr:rowOff>219075</xdr:rowOff>
                  </to>
                </anchor>
              </controlPr>
            </control>
          </mc:Choice>
        </mc:AlternateContent>
        <mc:AlternateContent xmlns:mc="http://schemas.openxmlformats.org/markup-compatibility/2006">
          <mc:Choice Requires="x14">
            <control shapeId="6373" r:id="rId29" name="Check Box 229">
              <controlPr locked="0" defaultSize="0" autoFill="0" autoLine="0" autoPict="0">
                <anchor moveWithCells="1">
                  <from>
                    <xdr:col>10</xdr:col>
                    <xdr:colOff>38100</xdr:colOff>
                    <xdr:row>16</xdr:row>
                    <xdr:rowOff>47625</xdr:rowOff>
                  </from>
                  <to>
                    <xdr:col>10</xdr:col>
                    <xdr:colOff>247650</xdr:colOff>
                    <xdr:row>16</xdr:row>
                    <xdr:rowOff>200025</xdr:rowOff>
                  </to>
                </anchor>
              </controlPr>
            </control>
          </mc:Choice>
        </mc:AlternateContent>
        <mc:AlternateContent xmlns:mc="http://schemas.openxmlformats.org/markup-compatibility/2006">
          <mc:Choice Requires="x14">
            <control shapeId="6374" r:id="rId30" name="Check Box 230">
              <controlPr locked="0" defaultSize="0" autoFill="0" autoLine="0" autoPict="0">
                <anchor moveWithCells="1">
                  <from>
                    <xdr:col>10</xdr:col>
                    <xdr:colOff>38100</xdr:colOff>
                    <xdr:row>13</xdr:row>
                    <xdr:rowOff>9525</xdr:rowOff>
                  </from>
                  <to>
                    <xdr:col>10</xdr:col>
                    <xdr:colOff>247650</xdr:colOff>
                    <xdr:row>13</xdr:row>
                    <xdr:rowOff>161925</xdr:rowOff>
                  </to>
                </anchor>
              </controlPr>
            </control>
          </mc:Choice>
        </mc:AlternateContent>
        <mc:AlternateContent xmlns:mc="http://schemas.openxmlformats.org/markup-compatibility/2006">
          <mc:Choice Requires="x14">
            <control shapeId="6375" r:id="rId31" name="Check Box 231">
              <controlPr locked="0" defaultSize="0" autoFill="0" autoLine="0" autoPict="0">
                <anchor moveWithCells="1">
                  <from>
                    <xdr:col>10</xdr:col>
                    <xdr:colOff>38100</xdr:colOff>
                    <xdr:row>10</xdr:row>
                    <xdr:rowOff>47625</xdr:rowOff>
                  </from>
                  <to>
                    <xdr:col>10</xdr:col>
                    <xdr:colOff>247650</xdr:colOff>
                    <xdr:row>10</xdr:row>
                    <xdr:rowOff>200025</xdr:rowOff>
                  </to>
                </anchor>
              </controlPr>
            </control>
          </mc:Choice>
        </mc:AlternateContent>
        <mc:AlternateContent xmlns:mc="http://schemas.openxmlformats.org/markup-compatibility/2006">
          <mc:Choice Requires="x14">
            <control shapeId="6376" r:id="rId32" name="Check Box 232">
              <controlPr locked="0" defaultSize="0" autoFill="0" autoLine="0" autoPict="0">
                <anchor moveWithCells="1">
                  <from>
                    <xdr:col>10</xdr:col>
                    <xdr:colOff>38100</xdr:colOff>
                    <xdr:row>7</xdr:row>
                    <xdr:rowOff>38100</xdr:rowOff>
                  </from>
                  <to>
                    <xdr:col>10</xdr:col>
                    <xdr:colOff>247650</xdr:colOff>
                    <xdr:row>7</xdr:row>
                    <xdr:rowOff>200025</xdr:rowOff>
                  </to>
                </anchor>
              </controlPr>
            </control>
          </mc:Choice>
        </mc:AlternateContent>
        <mc:AlternateContent xmlns:mc="http://schemas.openxmlformats.org/markup-compatibility/2006">
          <mc:Choice Requires="x14">
            <control shapeId="6377" r:id="rId33" name="Check Box 233">
              <controlPr locked="0" defaultSize="0" autoFill="0" autoLine="0" autoPict="0">
                <anchor moveWithCells="1">
                  <from>
                    <xdr:col>10</xdr:col>
                    <xdr:colOff>38100</xdr:colOff>
                    <xdr:row>4</xdr:row>
                    <xdr:rowOff>19050</xdr:rowOff>
                  </from>
                  <to>
                    <xdr:col>10</xdr:col>
                    <xdr:colOff>247650</xdr:colOff>
                    <xdr:row>4</xdr:row>
                    <xdr:rowOff>171450</xdr:rowOff>
                  </to>
                </anchor>
              </controlPr>
            </control>
          </mc:Choice>
        </mc:AlternateContent>
        <mc:AlternateContent xmlns:mc="http://schemas.openxmlformats.org/markup-compatibility/2006">
          <mc:Choice Requires="x14">
            <control shapeId="6378" r:id="rId34" name="Check Box 234">
              <controlPr locked="0" defaultSize="0" autoFill="0" autoLine="0" autoPict="0">
                <anchor moveWithCells="1">
                  <from>
                    <xdr:col>13</xdr:col>
                    <xdr:colOff>38100</xdr:colOff>
                    <xdr:row>43</xdr:row>
                    <xdr:rowOff>28575</xdr:rowOff>
                  </from>
                  <to>
                    <xdr:col>13</xdr:col>
                    <xdr:colOff>247650</xdr:colOff>
                    <xdr:row>43</xdr:row>
                    <xdr:rowOff>190500</xdr:rowOff>
                  </to>
                </anchor>
              </controlPr>
            </control>
          </mc:Choice>
        </mc:AlternateContent>
        <mc:AlternateContent xmlns:mc="http://schemas.openxmlformats.org/markup-compatibility/2006">
          <mc:Choice Requires="x14">
            <control shapeId="6379" r:id="rId35" name="Check Box 235">
              <controlPr locked="0" defaultSize="0" autoFill="0" autoLine="0" autoPict="0">
                <anchor moveWithCells="1">
                  <from>
                    <xdr:col>13</xdr:col>
                    <xdr:colOff>38100</xdr:colOff>
                    <xdr:row>46</xdr:row>
                    <xdr:rowOff>47625</xdr:rowOff>
                  </from>
                  <to>
                    <xdr:col>13</xdr:col>
                    <xdr:colOff>247650</xdr:colOff>
                    <xdr:row>46</xdr:row>
                    <xdr:rowOff>190500</xdr:rowOff>
                  </to>
                </anchor>
              </controlPr>
            </control>
          </mc:Choice>
        </mc:AlternateContent>
        <mc:AlternateContent xmlns:mc="http://schemas.openxmlformats.org/markup-compatibility/2006">
          <mc:Choice Requires="x14">
            <control shapeId="6380" r:id="rId36" name="Check Box 236">
              <controlPr locked="0" defaultSize="0" autoFill="0" autoLine="0" autoPict="0">
                <anchor moveWithCells="1">
                  <from>
                    <xdr:col>13</xdr:col>
                    <xdr:colOff>38100</xdr:colOff>
                    <xdr:row>40</xdr:row>
                    <xdr:rowOff>57150</xdr:rowOff>
                  </from>
                  <to>
                    <xdr:col>13</xdr:col>
                    <xdr:colOff>247650</xdr:colOff>
                    <xdr:row>40</xdr:row>
                    <xdr:rowOff>209550</xdr:rowOff>
                  </to>
                </anchor>
              </controlPr>
            </control>
          </mc:Choice>
        </mc:AlternateContent>
        <mc:AlternateContent xmlns:mc="http://schemas.openxmlformats.org/markup-compatibility/2006">
          <mc:Choice Requires="x14">
            <control shapeId="6381" r:id="rId37" name="Check Box 237">
              <controlPr locked="0" defaultSize="0" autoFill="0" autoLine="0" autoPict="0">
                <anchor moveWithCells="1">
                  <from>
                    <xdr:col>13</xdr:col>
                    <xdr:colOff>38100</xdr:colOff>
                    <xdr:row>37</xdr:row>
                    <xdr:rowOff>28575</xdr:rowOff>
                  </from>
                  <to>
                    <xdr:col>13</xdr:col>
                    <xdr:colOff>247650</xdr:colOff>
                    <xdr:row>37</xdr:row>
                    <xdr:rowOff>180975</xdr:rowOff>
                  </to>
                </anchor>
              </controlPr>
            </control>
          </mc:Choice>
        </mc:AlternateContent>
        <mc:AlternateContent xmlns:mc="http://schemas.openxmlformats.org/markup-compatibility/2006">
          <mc:Choice Requires="x14">
            <control shapeId="6382" r:id="rId38" name="Check Box 238">
              <controlPr locked="0" defaultSize="0" autoFill="0" autoLine="0" autoPict="0">
                <anchor moveWithCells="1">
                  <from>
                    <xdr:col>13</xdr:col>
                    <xdr:colOff>38100</xdr:colOff>
                    <xdr:row>34</xdr:row>
                    <xdr:rowOff>38100</xdr:rowOff>
                  </from>
                  <to>
                    <xdr:col>13</xdr:col>
                    <xdr:colOff>247650</xdr:colOff>
                    <xdr:row>34</xdr:row>
                    <xdr:rowOff>190500</xdr:rowOff>
                  </to>
                </anchor>
              </controlPr>
            </control>
          </mc:Choice>
        </mc:AlternateContent>
        <mc:AlternateContent xmlns:mc="http://schemas.openxmlformats.org/markup-compatibility/2006">
          <mc:Choice Requires="x14">
            <control shapeId="6383" r:id="rId39" name="Check Box 239">
              <controlPr locked="0" defaultSize="0" autoFill="0" autoLine="0" autoPict="0">
                <anchor moveWithCells="1">
                  <from>
                    <xdr:col>13</xdr:col>
                    <xdr:colOff>38100</xdr:colOff>
                    <xdr:row>31</xdr:row>
                    <xdr:rowOff>28575</xdr:rowOff>
                  </from>
                  <to>
                    <xdr:col>13</xdr:col>
                    <xdr:colOff>247650</xdr:colOff>
                    <xdr:row>31</xdr:row>
                    <xdr:rowOff>180975</xdr:rowOff>
                  </to>
                </anchor>
              </controlPr>
            </control>
          </mc:Choice>
        </mc:AlternateContent>
        <mc:AlternateContent xmlns:mc="http://schemas.openxmlformats.org/markup-compatibility/2006">
          <mc:Choice Requires="x14">
            <control shapeId="6384" r:id="rId40" name="Check Box 240">
              <controlPr locked="0" defaultSize="0" autoFill="0" autoLine="0" autoPict="0">
                <anchor moveWithCells="1">
                  <from>
                    <xdr:col>13</xdr:col>
                    <xdr:colOff>38100</xdr:colOff>
                    <xdr:row>28</xdr:row>
                    <xdr:rowOff>28575</xdr:rowOff>
                  </from>
                  <to>
                    <xdr:col>13</xdr:col>
                    <xdr:colOff>247650</xdr:colOff>
                    <xdr:row>28</xdr:row>
                    <xdr:rowOff>180975</xdr:rowOff>
                  </to>
                </anchor>
              </controlPr>
            </control>
          </mc:Choice>
        </mc:AlternateContent>
        <mc:AlternateContent xmlns:mc="http://schemas.openxmlformats.org/markup-compatibility/2006">
          <mc:Choice Requires="x14">
            <control shapeId="6385" r:id="rId41" name="Check Box 241">
              <controlPr locked="0" defaultSize="0" autoFill="0" autoLine="0" autoPict="0">
                <anchor moveWithCells="1">
                  <from>
                    <xdr:col>13</xdr:col>
                    <xdr:colOff>38100</xdr:colOff>
                    <xdr:row>25</xdr:row>
                    <xdr:rowOff>38100</xdr:rowOff>
                  </from>
                  <to>
                    <xdr:col>13</xdr:col>
                    <xdr:colOff>247650</xdr:colOff>
                    <xdr:row>25</xdr:row>
                    <xdr:rowOff>190500</xdr:rowOff>
                  </to>
                </anchor>
              </controlPr>
            </control>
          </mc:Choice>
        </mc:AlternateContent>
        <mc:AlternateContent xmlns:mc="http://schemas.openxmlformats.org/markup-compatibility/2006">
          <mc:Choice Requires="x14">
            <control shapeId="6386" r:id="rId42" name="Check Box 242">
              <controlPr locked="0" defaultSize="0" autoFill="0" autoLine="0" autoPict="0">
                <anchor moveWithCells="1">
                  <from>
                    <xdr:col>13</xdr:col>
                    <xdr:colOff>38100</xdr:colOff>
                    <xdr:row>22</xdr:row>
                    <xdr:rowOff>47625</xdr:rowOff>
                  </from>
                  <to>
                    <xdr:col>13</xdr:col>
                    <xdr:colOff>247650</xdr:colOff>
                    <xdr:row>22</xdr:row>
                    <xdr:rowOff>200025</xdr:rowOff>
                  </to>
                </anchor>
              </controlPr>
            </control>
          </mc:Choice>
        </mc:AlternateContent>
        <mc:AlternateContent xmlns:mc="http://schemas.openxmlformats.org/markup-compatibility/2006">
          <mc:Choice Requires="x14">
            <control shapeId="6387" r:id="rId43" name="Check Box 243">
              <controlPr locked="0" defaultSize="0" autoFill="0" autoLine="0" autoPict="0">
                <anchor moveWithCells="1">
                  <from>
                    <xdr:col>13</xdr:col>
                    <xdr:colOff>38100</xdr:colOff>
                    <xdr:row>19</xdr:row>
                    <xdr:rowOff>57150</xdr:rowOff>
                  </from>
                  <to>
                    <xdr:col>13</xdr:col>
                    <xdr:colOff>247650</xdr:colOff>
                    <xdr:row>19</xdr:row>
                    <xdr:rowOff>219075</xdr:rowOff>
                  </to>
                </anchor>
              </controlPr>
            </control>
          </mc:Choice>
        </mc:AlternateContent>
        <mc:AlternateContent xmlns:mc="http://schemas.openxmlformats.org/markup-compatibility/2006">
          <mc:Choice Requires="x14">
            <control shapeId="6388" r:id="rId44" name="Check Box 244">
              <controlPr locked="0" defaultSize="0" autoFill="0" autoLine="0" autoPict="0">
                <anchor moveWithCells="1">
                  <from>
                    <xdr:col>13</xdr:col>
                    <xdr:colOff>38100</xdr:colOff>
                    <xdr:row>16</xdr:row>
                    <xdr:rowOff>47625</xdr:rowOff>
                  </from>
                  <to>
                    <xdr:col>13</xdr:col>
                    <xdr:colOff>247650</xdr:colOff>
                    <xdr:row>16</xdr:row>
                    <xdr:rowOff>200025</xdr:rowOff>
                  </to>
                </anchor>
              </controlPr>
            </control>
          </mc:Choice>
        </mc:AlternateContent>
        <mc:AlternateContent xmlns:mc="http://schemas.openxmlformats.org/markup-compatibility/2006">
          <mc:Choice Requires="x14">
            <control shapeId="6389" r:id="rId45" name="Check Box 245">
              <controlPr locked="0" defaultSize="0" autoFill="0" autoLine="0" autoPict="0">
                <anchor moveWithCells="1">
                  <from>
                    <xdr:col>13</xdr:col>
                    <xdr:colOff>38100</xdr:colOff>
                    <xdr:row>13</xdr:row>
                    <xdr:rowOff>9525</xdr:rowOff>
                  </from>
                  <to>
                    <xdr:col>13</xdr:col>
                    <xdr:colOff>247650</xdr:colOff>
                    <xdr:row>13</xdr:row>
                    <xdr:rowOff>161925</xdr:rowOff>
                  </to>
                </anchor>
              </controlPr>
            </control>
          </mc:Choice>
        </mc:AlternateContent>
        <mc:AlternateContent xmlns:mc="http://schemas.openxmlformats.org/markup-compatibility/2006">
          <mc:Choice Requires="x14">
            <control shapeId="6390" r:id="rId46" name="Check Box 246">
              <controlPr locked="0" defaultSize="0" autoFill="0" autoLine="0" autoPict="0">
                <anchor moveWithCells="1">
                  <from>
                    <xdr:col>13</xdr:col>
                    <xdr:colOff>38100</xdr:colOff>
                    <xdr:row>10</xdr:row>
                    <xdr:rowOff>47625</xdr:rowOff>
                  </from>
                  <to>
                    <xdr:col>13</xdr:col>
                    <xdr:colOff>247650</xdr:colOff>
                    <xdr:row>10</xdr:row>
                    <xdr:rowOff>200025</xdr:rowOff>
                  </to>
                </anchor>
              </controlPr>
            </control>
          </mc:Choice>
        </mc:AlternateContent>
        <mc:AlternateContent xmlns:mc="http://schemas.openxmlformats.org/markup-compatibility/2006">
          <mc:Choice Requires="x14">
            <control shapeId="6391" r:id="rId47" name="Check Box 247">
              <controlPr locked="0" defaultSize="0" autoFill="0" autoLine="0" autoPict="0">
                <anchor moveWithCells="1">
                  <from>
                    <xdr:col>13</xdr:col>
                    <xdr:colOff>38100</xdr:colOff>
                    <xdr:row>7</xdr:row>
                    <xdr:rowOff>38100</xdr:rowOff>
                  </from>
                  <to>
                    <xdr:col>13</xdr:col>
                    <xdr:colOff>247650</xdr:colOff>
                    <xdr:row>7</xdr:row>
                    <xdr:rowOff>200025</xdr:rowOff>
                  </to>
                </anchor>
              </controlPr>
            </control>
          </mc:Choice>
        </mc:AlternateContent>
        <mc:AlternateContent xmlns:mc="http://schemas.openxmlformats.org/markup-compatibility/2006">
          <mc:Choice Requires="x14">
            <control shapeId="6392" r:id="rId48" name="Check Box 248">
              <controlPr locked="0" defaultSize="0" autoFill="0" autoLine="0" autoPict="0">
                <anchor moveWithCells="1">
                  <from>
                    <xdr:col>13</xdr:col>
                    <xdr:colOff>38100</xdr:colOff>
                    <xdr:row>4</xdr:row>
                    <xdr:rowOff>19050</xdr:rowOff>
                  </from>
                  <to>
                    <xdr:col>13</xdr:col>
                    <xdr:colOff>247650</xdr:colOff>
                    <xdr:row>4</xdr:row>
                    <xdr:rowOff>171450</xdr:rowOff>
                  </to>
                </anchor>
              </controlPr>
            </control>
          </mc:Choice>
        </mc:AlternateContent>
        <mc:AlternateContent xmlns:mc="http://schemas.openxmlformats.org/markup-compatibility/2006">
          <mc:Choice Requires="x14">
            <control shapeId="6393" r:id="rId49" name="Check Box 249">
              <controlPr locked="0" defaultSize="0" autoFill="0" autoLine="0" autoPict="0">
                <anchor moveWithCells="1">
                  <from>
                    <xdr:col>16</xdr:col>
                    <xdr:colOff>38100</xdr:colOff>
                    <xdr:row>43</xdr:row>
                    <xdr:rowOff>28575</xdr:rowOff>
                  </from>
                  <to>
                    <xdr:col>16</xdr:col>
                    <xdr:colOff>247650</xdr:colOff>
                    <xdr:row>43</xdr:row>
                    <xdr:rowOff>190500</xdr:rowOff>
                  </to>
                </anchor>
              </controlPr>
            </control>
          </mc:Choice>
        </mc:AlternateContent>
        <mc:AlternateContent xmlns:mc="http://schemas.openxmlformats.org/markup-compatibility/2006">
          <mc:Choice Requires="x14">
            <control shapeId="6394" r:id="rId50" name="Check Box 250">
              <controlPr locked="0" defaultSize="0" autoFill="0" autoLine="0" autoPict="0">
                <anchor moveWithCells="1">
                  <from>
                    <xdr:col>16</xdr:col>
                    <xdr:colOff>38100</xdr:colOff>
                    <xdr:row>46</xdr:row>
                    <xdr:rowOff>47625</xdr:rowOff>
                  </from>
                  <to>
                    <xdr:col>16</xdr:col>
                    <xdr:colOff>247650</xdr:colOff>
                    <xdr:row>46</xdr:row>
                    <xdr:rowOff>190500</xdr:rowOff>
                  </to>
                </anchor>
              </controlPr>
            </control>
          </mc:Choice>
        </mc:AlternateContent>
        <mc:AlternateContent xmlns:mc="http://schemas.openxmlformats.org/markup-compatibility/2006">
          <mc:Choice Requires="x14">
            <control shapeId="6395" r:id="rId51" name="Check Box 251">
              <controlPr locked="0" defaultSize="0" autoFill="0" autoLine="0" autoPict="0">
                <anchor moveWithCells="1">
                  <from>
                    <xdr:col>16</xdr:col>
                    <xdr:colOff>38100</xdr:colOff>
                    <xdr:row>40</xdr:row>
                    <xdr:rowOff>57150</xdr:rowOff>
                  </from>
                  <to>
                    <xdr:col>16</xdr:col>
                    <xdr:colOff>247650</xdr:colOff>
                    <xdr:row>40</xdr:row>
                    <xdr:rowOff>209550</xdr:rowOff>
                  </to>
                </anchor>
              </controlPr>
            </control>
          </mc:Choice>
        </mc:AlternateContent>
        <mc:AlternateContent xmlns:mc="http://schemas.openxmlformats.org/markup-compatibility/2006">
          <mc:Choice Requires="x14">
            <control shapeId="6396" r:id="rId52" name="Check Box 252">
              <controlPr locked="0" defaultSize="0" autoFill="0" autoLine="0" autoPict="0">
                <anchor moveWithCells="1">
                  <from>
                    <xdr:col>16</xdr:col>
                    <xdr:colOff>38100</xdr:colOff>
                    <xdr:row>37</xdr:row>
                    <xdr:rowOff>28575</xdr:rowOff>
                  </from>
                  <to>
                    <xdr:col>16</xdr:col>
                    <xdr:colOff>247650</xdr:colOff>
                    <xdr:row>37</xdr:row>
                    <xdr:rowOff>180975</xdr:rowOff>
                  </to>
                </anchor>
              </controlPr>
            </control>
          </mc:Choice>
        </mc:AlternateContent>
        <mc:AlternateContent xmlns:mc="http://schemas.openxmlformats.org/markup-compatibility/2006">
          <mc:Choice Requires="x14">
            <control shapeId="6397" r:id="rId53" name="Check Box 253">
              <controlPr locked="0" defaultSize="0" autoFill="0" autoLine="0" autoPict="0">
                <anchor moveWithCells="1">
                  <from>
                    <xdr:col>16</xdr:col>
                    <xdr:colOff>38100</xdr:colOff>
                    <xdr:row>34</xdr:row>
                    <xdr:rowOff>38100</xdr:rowOff>
                  </from>
                  <to>
                    <xdr:col>16</xdr:col>
                    <xdr:colOff>247650</xdr:colOff>
                    <xdr:row>34</xdr:row>
                    <xdr:rowOff>190500</xdr:rowOff>
                  </to>
                </anchor>
              </controlPr>
            </control>
          </mc:Choice>
        </mc:AlternateContent>
        <mc:AlternateContent xmlns:mc="http://schemas.openxmlformats.org/markup-compatibility/2006">
          <mc:Choice Requires="x14">
            <control shapeId="6398" r:id="rId54" name="Check Box 254">
              <controlPr locked="0" defaultSize="0" autoFill="0" autoLine="0" autoPict="0">
                <anchor moveWithCells="1">
                  <from>
                    <xdr:col>16</xdr:col>
                    <xdr:colOff>38100</xdr:colOff>
                    <xdr:row>31</xdr:row>
                    <xdr:rowOff>28575</xdr:rowOff>
                  </from>
                  <to>
                    <xdr:col>16</xdr:col>
                    <xdr:colOff>247650</xdr:colOff>
                    <xdr:row>31</xdr:row>
                    <xdr:rowOff>180975</xdr:rowOff>
                  </to>
                </anchor>
              </controlPr>
            </control>
          </mc:Choice>
        </mc:AlternateContent>
        <mc:AlternateContent xmlns:mc="http://schemas.openxmlformats.org/markup-compatibility/2006">
          <mc:Choice Requires="x14">
            <control shapeId="6399" r:id="rId55" name="Check Box 255">
              <controlPr locked="0" defaultSize="0" autoFill="0" autoLine="0" autoPict="0">
                <anchor moveWithCells="1">
                  <from>
                    <xdr:col>16</xdr:col>
                    <xdr:colOff>38100</xdr:colOff>
                    <xdr:row>28</xdr:row>
                    <xdr:rowOff>28575</xdr:rowOff>
                  </from>
                  <to>
                    <xdr:col>16</xdr:col>
                    <xdr:colOff>247650</xdr:colOff>
                    <xdr:row>28</xdr:row>
                    <xdr:rowOff>180975</xdr:rowOff>
                  </to>
                </anchor>
              </controlPr>
            </control>
          </mc:Choice>
        </mc:AlternateContent>
        <mc:AlternateContent xmlns:mc="http://schemas.openxmlformats.org/markup-compatibility/2006">
          <mc:Choice Requires="x14">
            <control shapeId="6400" r:id="rId56" name="Check Box 256">
              <controlPr locked="0" defaultSize="0" autoFill="0" autoLine="0" autoPict="0">
                <anchor moveWithCells="1">
                  <from>
                    <xdr:col>16</xdr:col>
                    <xdr:colOff>38100</xdr:colOff>
                    <xdr:row>25</xdr:row>
                    <xdr:rowOff>38100</xdr:rowOff>
                  </from>
                  <to>
                    <xdr:col>16</xdr:col>
                    <xdr:colOff>247650</xdr:colOff>
                    <xdr:row>25</xdr:row>
                    <xdr:rowOff>190500</xdr:rowOff>
                  </to>
                </anchor>
              </controlPr>
            </control>
          </mc:Choice>
        </mc:AlternateContent>
        <mc:AlternateContent xmlns:mc="http://schemas.openxmlformats.org/markup-compatibility/2006">
          <mc:Choice Requires="x14">
            <control shapeId="6401" r:id="rId57" name="Check Box 257">
              <controlPr locked="0" defaultSize="0" autoFill="0" autoLine="0" autoPict="0">
                <anchor moveWithCells="1">
                  <from>
                    <xdr:col>16</xdr:col>
                    <xdr:colOff>38100</xdr:colOff>
                    <xdr:row>22</xdr:row>
                    <xdr:rowOff>47625</xdr:rowOff>
                  </from>
                  <to>
                    <xdr:col>16</xdr:col>
                    <xdr:colOff>247650</xdr:colOff>
                    <xdr:row>22</xdr:row>
                    <xdr:rowOff>200025</xdr:rowOff>
                  </to>
                </anchor>
              </controlPr>
            </control>
          </mc:Choice>
        </mc:AlternateContent>
        <mc:AlternateContent xmlns:mc="http://schemas.openxmlformats.org/markup-compatibility/2006">
          <mc:Choice Requires="x14">
            <control shapeId="6402" r:id="rId58" name="Check Box 258">
              <controlPr locked="0" defaultSize="0" autoFill="0" autoLine="0" autoPict="0">
                <anchor moveWithCells="1">
                  <from>
                    <xdr:col>16</xdr:col>
                    <xdr:colOff>38100</xdr:colOff>
                    <xdr:row>19</xdr:row>
                    <xdr:rowOff>57150</xdr:rowOff>
                  </from>
                  <to>
                    <xdr:col>16</xdr:col>
                    <xdr:colOff>247650</xdr:colOff>
                    <xdr:row>19</xdr:row>
                    <xdr:rowOff>219075</xdr:rowOff>
                  </to>
                </anchor>
              </controlPr>
            </control>
          </mc:Choice>
        </mc:AlternateContent>
        <mc:AlternateContent xmlns:mc="http://schemas.openxmlformats.org/markup-compatibility/2006">
          <mc:Choice Requires="x14">
            <control shapeId="6403" r:id="rId59" name="Check Box 259">
              <controlPr locked="0" defaultSize="0" autoFill="0" autoLine="0" autoPict="0">
                <anchor moveWithCells="1">
                  <from>
                    <xdr:col>16</xdr:col>
                    <xdr:colOff>38100</xdr:colOff>
                    <xdr:row>16</xdr:row>
                    <xdr:rowOff>47625</xdr:rowOff>
                  </from>
                  <to>
                    <xdr:col>16</xdr:col>
                    <xdr:colOff>247650</xdr:colOff>
                    <xdr:row>16</xdr:row>
                    <xdr:rowOff>200025</xdr:rowOff>
                  </to>
                </anchor>
              </controlPr>
            </control>
          </mc:Choice>
        </mc:AlternateContent>
        <mc:AlternateContent xmlns:mc="http://schemas.openxmlformats.org/markup-compatibility/2006">
          <mc:Choice Requires="x14">
            <control shapeId="6404" r:id="rId60" name="Check Box 260">
              <controlPr locked="0" defaultSize="0" autoFill="0" autoLine="0" autoPict="0">
                <anchor moveWithCells="1">
                  <from>
                    <xdr:col>16</xdr:col>
                    <xdr:colOff>38100</xdr:colOff>
                    <xdr:row>13</xdr:row>
                    <xdr:rowOff>9525</xdr:rowOff>
                  </from>
                  <to>
                    <xdr:col>16</xdr:col>
                    <xdr:colOff>247650</xdr:colOff>
                    <xdr:row>13</xdr:row>
                    <xdr:rowOff>161925</xdr:rowOff>
                  </to>
                </anchor>
              </controlPr>
            </control>
          </mc:Choice>
        </mc:AlternateContent>
        <mc:AlternateContent xmlns:mc="http://schemas.openxmlformats.org/markup-compatibility/2006">
          <mc:Choice Requires="x14">
            <control shapeId="6405" r:id="rId61" name="Check Box 261">
              <controlPr locked="0" defaultSize="0" autoFill="0" autoLine="0" autoPict="0">
                <anchor moveWithCells="1">
                  <from>
                    <xdr:col>16</xdr:col>
                    <xdr:colOff>38100</xdr:colOff>
                    <xdr:row>10</xdr:row>
                    <xdr:rowOff>47625</xdr:rowOff>
                  </from>
                  <to>
                    <xdr:col>16</xdr:col>
                    <xdr:colOff>247650</xdr:colOff>
                    <xdr:row>10</xdr:row>
                    <xdr:rowOff>200025</xdr:rowOff>
                  </to>
                </anchor>
              </controlPr>
            </control>
          </mc:Choice>
        </mc:AlternateContent>
        <mc:AlternateContent xmlns:mc="http://schemas.openxmlformats.org/markup-compatibility/2006">
          <mc:Choice Requires="x14">
            <control shapeId="6406" r:id="rId62" name="Check Box 262">
              <controlPr locked="0" defaultSize="0" autoFill="0" autoLine="0" autoPict="0">
                <anchor moveWithCells="1">
                  <from>
                    <xdr:col>16</xdr:col>
                    <xdr:colOff>38100</xdr:colOff>
                    <xdr:row>7</xdr:row>
                    <xdr:rowOff>38100</xdr:rowOff>
                  </from>
                  <to>
                    <xdr:col>16</xdr:col>
                    <xdr:colOff>247650</xdr:colOff>
                    <xdr:row>7</xdr:row>
                    <xdr:rowOff>200025</xdr:rowOff>
                  </to>
                </anchor>
              </controlPr>
            </control>
          </mc:Choice>
        </mc:AlternateContent>
        <mc:AlternateContent xmlns:mc="http://schemas.openxmlformats.org/markup-compatibility/2006">
          <mc:Choice Requires="x14">
            <control shapeId="6407" r:id="rId63" name="Check Box 263">
              <controlPr locked="0" defaultSize="0" autoFill="0" autoLine="0" autoPict="0">
                <anchor moveWithCells="1">
                  <from>
                    <xdr:col>16</xdr:col>
                    <xdr:colOff>38100</xdr:colOff>
                    <xdr:row>4</xdr:row>
                    <xdr:rowOff>19050</xdr:rowOff>
                  </from>
                  <to>
                    <xdr:col>16</xdr:col>
                    <xdr:colOff>247650</xdr:colOff>
                    <xdr:row>4</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zoomScale="90" zoomScaleNormal="90" workbookViewId="0">
      <selection activeCell="L13" sqref="L13:M13"/>
    </sheetView>
  </sheetViews>
  <sheetFormatPr defaultColWidth="9" defaultRowHeight="18" customHeight="1"/>
  <cols>
    <col min="1" max="1" width="3.125" style="1" customWidth="1"/>
    <col min="2" max="2" width="15.625" style="11" customWidth="1"/>
    <col min="3" max="3" width="11.125" customWidth="1"/>
    <col min="4" max="4" width="7" customWidth="1"/>
    <col min="5" max="5" width="9.125" customWidth="1"/>
    <col min="6" max="6" width="2.125" customWidth="1"/>
    <col min="7" max="7" width="29.5" style="1" customWidth="1"/>
    <col min="8" max="8" width="9.125" style="1" customWidth="1"/>
    <col min="9" max="9" width="2.125" style="4" customWidth="1"/>
    <col min="10" max="10" width="9.125" style="1" customWidth="1"/>
    <col min="11" max="11" width="2.125" style="1" customWidth="1"/>
    <col min="12" max="12" width="3.125" style="1" customWidth="1"/>
    <col min="13" max="13" width="15.625" style="11" customWidth="1"/>
    <col min="14" max="14" width="11.125" customWidth="1"/>
    <col min="15" max="15" width="7" customWidth="1"/>
    <col min="16" max="16" width="2.125" style="1" customWidth="1"/>
    <col min="17" max="16384" width="9" style="1"/>
  </cols>
  <sheetData>
    <row r="1" spans="1:16" ht="18" customHeight="1">
      <c r="A1" s="52" t="s">
        <v>431</v>
      </c>
      <c r="L1" s="52"/>
    </row>
    <row r="2" spans="1:16" ht="18" customHeight="1">
      <c r="A2" s="9"/>
      <c r="L2" s="9"/>
    </row>
    <row r="3" spans="1:16" ht="18" customHeight="1">
      <c r="A3" s="9" t="s">
        <v>154</v>
      </c>
      <c r="F3" s="9" t="s">
        <v>284</v>
      </c>
      <c r="K3" s="9" t="s">
        <v>283</v>
      </c>
    </row>
    <row r="4" spans="1:16" ht="18" customHeight="1" thickBot="1">
      <c r="A4" s="9"/>
      <c r="G4" s="9"/>
      <c r="L4" s="9"/>
    </row>
    <row r="5" spans="1:16" ht="18" customHeight="1">
      <c r="C5" s="1"/>
      <c r="D5" s="31" t="s">
        <v>54</v>
      </c>
      <c r="E5" s="1"/>
      <c r="F5" s="116"/>
      <c r="G5" s="117"/>
      <c r="H5" s="117"/>
      <c r="I5" s="118"/>
      <c r="K5" s="116"/>
      <c r="L5" s="117"/>
      <c r="M5" s="127"/>
      <c r="N5" s="117"/>
      <c r="O5" s="128" t="s">
        <v>54</v>
      </c>
      <c r="P5" s="129"/>
    </row>
    <row r="6" spans="1:16" ht="18" customHeight="1">
      <c r="C6" s="1096" t="str">
        <f>IF(⑤決算書入力シート!G5="","",⑤決算書入力シート!G5)</f>
        <v>H3期</v>
      </c>
      <c r="D6" s="1097"/>
      <c r="E6" s="1"/>
      <c r="F6" s="119"/>
      <c r="G6" s="45"/>
      <c r="H6" s="45"/>
      <c r="I6" s="122"/>
      <c r="K6" s="119"/>
      <c r="L6" s="45"/>
      <c r="M6" s="85"/>
      <c r="N6" s="1030" t="s">
        <v>554</v>
      </c>
      <c r="O6" s="1031"/>
      <c r="P6" s="130"/>
    </row>
    <row r="7" spans="1:16" ht="18" customHeight="1">
      <c r="A7" s="1106" t="s">
        <v>61</v>
      </c>
      <c r="B7" s="1107"/>
      <c r="C7" s="109" t="s">
        <v>30</v>
      </c>
      <c r="D7" s="110" t="s">
        <v>31</v>
      </c>
      <c r="E7" s="1"/>
      <c r="F7" s="119"/>
      <c r="G7" s="45"/>
      <c r="H7" s="328" t="s">
        <v>110</v>
      </c>
      <c r="I7" s="120"/>
      <c r="K7" s="119"/>
      <c r="L7" s="1032" t="s">
        <v>61</v>
      </c>
      <c r="M7" s="1029"/>
      <c r="N7" s="329" t="s">
        <v>30</v>
      </c>
      <c r="O7" s="329" t="s">
        <v>31</v>
      </c>
      <c r="P7" s="130"/>
    </row>
    <row r="8" spans="1:16" ht="18" customHeight="1">
      <c r="A8" s="1098" t="s">
        <v>20</v>
      </c>
      <c r="B8" s="1099"/>
      <c r="C8" s="1102">
        <f>IF(⑤決算書入力シート!G7="","",⑤決算書入力シート!G7)</f>
        <v>37000000</v>
      </c>
      <c r="D8" s="1104">
        <f>IF(ISERROR(C8/C$8),"",(C8/C$8))</f>
        <v>1</v>
      </c>
      <c r="E8" s="1"/>
      <c r="F8" s="119"/>
      <c r="G8" s="45" t="s">
        <v>148</v>
      </c>
      <c r="H8" s="524">
        <f>SUM(⑦課題解決による効果検証シート!I5:I47)</f>
        <v>0.13</v>
      </c>
      <c r="I8" s="121"/>
      <c r="K8" s="119"/>
      <c r="L8" s="1098" t="s">
        <v>20</v>
      </c>
      <c r="M8" s="1099"/>
      <c r="N8" s="1108">
        <f>IF(ISERROR(C8*(H8+H9+1)),"",(C8*(H8+H9+1)))</f>
        <v>42920000</v>
      </c>
      <c r="O8" s="1110">
        <f>IF(ISERROR(N8/N$8),"",(N8/N$8))</f>
        <v>1</v>
      </c>
      <c r="P8" s="130"/>
    </row>
    <row r="9" spans="1:16" ht="18" customHeight="1">
      <c r="A9" s="1100"/>
      <c r="B9" s="1101"/>
      <c r="C9" s="1103"/>
      <c r="D9" s="1105"/>
      <c r="E9" s="1"/>
      <c r="F9" s="119"/>
      <c r="G9" s="45" t="s">
        <v>147</v>
      </c>
      <c r="H9" s="524">
        <f>SUM(⑦課題解決による効果検証シート!L5:L47)</f>
        <v>0.03</v>
      </c>
      <c r="I9" s="121"/>
      <c r="K9" s="119"/>
      <c r="L9" s="1100"/>
      <c r="M9" s="1101"/>
      <c r="N9" s="1109"/>
      <c r="O9" s="1111"/>
      <c r="P9" s="130"/>
    </row>
    <row r="10" spans="1:16" ht="18" customHeight="1">
      <c r="A10" s="1090" t="s">
        <v>10</v>
      </c>
      <c r="B10" s="1091"/>
      <c r="C10" s="114">
        <f>IF(⑤決算書入力シート!G8="","",⑤決算書入力シート!G8)</f>
        <v>26800000</v>
      </c>
      <c r="D10" s="530">
        <f t="shared" ref="D10" si="0">IF(ISERROR(C10/C$8),"",(C10/C$8))</f>
        <v>0.72432432432432436</v>
      </c>
      <c r="E10" s="1"/>
      <c r="F10" s="119"/>
      <c r="G10" s="45" t="s">
        <v>149</v>
      </c>
      <c r="H10" s="524">
        <f>SUM(⑦課題解決による効果検証シート!O5:O47)</f>
        <v>-0.05</v>
      </c>
      <c r="I10" s="121"/>
      <c r="K10" s="119"/>
      <c r="L10" s="1090" t="s">
        <v>10</v>
      </c>
      <c r="M10" s="1091"/>
      <c r="N10" s="527">
        <f>IF(ISERROR(N8*O10),"",(N8*O10))</f>
        <v>28942000</v>
      </c>
      <c r="O10" s="530">
        <f>IF(ISERROR(D10+H10),"",(D10+H10))</f>
        <v>0.67432432432432432</v>
      </c>
      <c r="P10" s="130"/>
    </row>
    <row r="11" spans="1:16" ht="18" customHeight="1">
      <c r="A11" s="1033" t="s">
        <v>151</v>
      </c>
      <c r="B11" s="1034"/>
      <c r="C11" s="114">
        <f>IF(ISERROR(C8-C10),"",(C8-C10))</f>
        <v>10200000</v>
      </c>
      <c r="D11" s="530"/>
      <c r="E11" s="1"/>
      <c r="F11" s="119"/>
      <c r="G11" s="45"/>
      <c r="H11" s="525"/>
      <c r="I11" s="122"/>
      <c r="K11" s="119"/>
      <c r="L11" s="1033" t="s">
        <v>151</v>
      </c>
      <c r="M11" s="1034"/>
      <c r="N11" s="527">
        <f>IF(ISERROR(N8-N10),"",(N8-N10))</f>
        <v>13978000</v>
      </c>
      <c r="O11" s="530">
        <f>IF(ISERROR(N11/N$8),"",(N11/N$8))</f>
        <v>0.32567567567567568</v>
      </c>
      <c r="P11" s="130"/>
    </row>
    <row r="12" spans="1:16" ht="18" customHeight="1">
      <c r="A12" s="1090" t="s">
        <v>145</v>
      </c>
      <c r="B12" s="1091"/>
      <c r="C12" s="114">
        <f>⑤決算書入力シート!G10</f>
        <v>11149711</v>
      </c>
      <c r="D12" s="530">
        <f t="shared" ref="D12" si="1">IF(ISERROR(C12/C$8),"",(C12/C$8))</f>
        <v>0.30134354054054052</v>
      </c>
      <c r="E12" s="1"/>
      <c r="F12" s="119"/>
      <c r="G12" s="45" t="s">
        <v>150</v>
      </c>
      <c r="H12" s="526">
        <f>SUM(⑦課題解決による効果検証シート!R5:R47)</f>
        <v>1000000</v>
      </c>
      <c r="I12" s="123"/>
      <c r="K12" s="119"/>
      <c r="L12" s="1090" t="s">
        <v>145</v>
      </c>
      <c r="M12" s="1091"/>
      <c r="N12" s="527">
        <f>C12+H12</f>
        <v>12149711</v>
      </c>
      <c r="O12" s="530">
        <f>IF(ISERROR(N12/N$8),"",(N12/N$8))</f>
        <v>0.28307807548928238</v>
      </c>
      <c r="P12" s="130"/>
    </row>
    <row r="13" spans="1:16" ht="18" customHeight="1" thickBot="1">
      <c r="A13" s="1035" t="s">
        <v>152</v>
      </c>
      <c r="B13" s="1029"/>
      <c r="C13" s="114">
        <f>IF(ISERROR(C11-C12),"",(C11-C12))</f>
        <v>-949711</v>
      </c>
      <c r="D13" s="530"/>
      <c r="E13" s="1"/>
      <c r="F13" s="124"/>
      <c r="G13" s="125"/>
      <c r="H13" s="125"/>
      <c r="I13" s="126"/>
      <c r="K13" s="119"/>
      <c r="L13" s="1035" t="s">
        <v>152</v>
      </c>
      <c r="M13" s="1029"/>
      <c r="N13" s="527">
        <f>IF(ISERROR(N11-N12),"",(N11-N12))</f>
        <v>1828289</v>
      </c>
      <c r="O13" s="530">
        <f>IF(ISERROR(N13/N$8),"",(N13/N$8))</f>
        <v>4.2597600186393289E-2</v>
      </c>
      <c r="P13" s="130"/>
    </row>
    <row r="14" spans="1:16" ht="18" customHeight="1">
      <c r="A14" s="1095" t="s">
        <v>146</v>
      </c>
      <c r="B14" s="1090"/>
      <c r="C14" s="115">
        <f>IF(ISERROR(⑤決算書入力シート!G20-⑤決算書入力シート!G19+⑤決算書入力シート!G22),"",(⑤決算書入力シート!G20-⑤決算書入力シート!G19+⑤決算書入力シート!G22))</f>
        <v>128000</v>
      </c>
      <c r="D14" s="530">
        <f t="shared" ref="D14" si="2">IF(ISERROR(C14/C$8),"",(C14/C$8))</f>
        <v>3.4594594594594594E-3</v>
      </c>
      <c r="E14" s="1"/>
      <c r="F14" s="1"/>
      <c r="K14" s="119"/>
      <c r="L14" s="1095" t="s">
        <v>146</v>
      </c>
      <c r="M14" s="1090"/>
      <c r="N14" s="523">
        <v>130000</v>
      </c>
      <c r="O14" s="530">
        <f>IF(ISERROR(N14/N$8),"",(N14/N$8))</f>
        <v>3.0288909599254427E-3</v>
      </c>
      <c r="P14" s="130"/>
    </row>
    <row r="15" spans="1:16" s="4" customFormat="1" ht="18" customHeight="1">
      <c r="A15" s="1035" t="s">
        <v>153</v>
      </c>
      <c r="B15" s="1029"/>
      <c r="C15" s="114">
        <f>IF(ISERROR(C13-C14),"",(C13-C14))</f>
        <v>-1077711</v>
      </c>
      <c r="D15" s="530"/>
      <c r="K15" s="131"/>
      <c r="L15" s="1035" t="s">
        <v>153</v>
      </c>
      <c r="M15" s="1029"/>
      <c r="N15" s="527">
        <f>IF(ISERROR(N13-N14),"",(N13-N14))</f>
        <v>1698289</v>
      </c>
      <c r="O15" s="530">
        <f>IF(ISERROR(N15/N$8),"",(N15/N$8))</f>
        <v>3.9568709226467845E-2</v>
      </c>
      <c r="P15" s="122"/>
    </row>
    <row r="16" spans="1:16" ht="18" customHeight="1">
      <c r="K16" s="119"/>
      <c r="L16" s="45"/>
      <c r="M16" s="85"/>
      <c r="N16" s="132"/>
      <c r="O16" s="132"/>
      <c r="P16" s="130"/>
    </row>
    <row r="17" spans="11:16" ht="18" customHeight="1">
      <c r="K17" s="119"/>
      <c r="L17" s="45" t="s">
        <v>285</v>
      </c>
      <c r="M17" s="85"/>
      <c r="N17" s="132"/>
      <c r="O17" s="132"/>
      <c r="P17" s="130"/>
    </row>
    <row r="18" spans="11:16" ht="18" customHeight="1">
      <c r="K18" s="119"/>
      <c r="L18" s="1093"/>
      <c r="M18" s="1094"/>
      <c r="N18" s="330" t="s">
        <v>158</v>
      </c>
      <c r="O18" s="113" t="s">
        <v>157</v>
      </c>
      <c r="P18" s="130"/>
    </row>
    <row r="19" spans="11:16" ht="18" customHeight="1">
      <c r="K19" s="119"/>
      <c r="L19" s="1092" t="s">
        <v>160</v>
      </c>
      <c r="M19" s="1092"/>
      <c r="N19" s="528">
        <f>IF(ISERROR(N8-C8),"",(N8-C8))</f>
        <v>5920000</v>
      </c>
      <c r="O19" s="529">
        <f>IF(ISERROR(IF(ISERROR(N19/C8),"",(N19/C8))),"",(IF(ISERROR(N19/C8),"",(N19/C8))))</f>
        <v>0.16</v>
      </c>
      <c r="P19" s="130"/>
    </row>
    <row r="20" spans="11:16" ht="18" customHeight="1">
      <c r="K20" s="119"/>
      <c r="L20" s="111" t="s">
        <v>159</v>
      </c>
      <c r="M20" s="326"/>
      <c r="N20" s="528">
        <f>IF(ISERROR(N11-C11),"",(N11-C11))</f>
        <v>3778000</v>
      </c>
      <c r="O20" s="529">
        <f>IF(ISERROR(IF(C11&lt;0,"-",N20/C11)),"",(IF(C11&lt;0,"-",N20/C11)))</f>
        <v>0.37039215686274513</v>
      </c>
      <c r="P20" s="130"/>
    </row>
    <row r="21" spans="11:16" ht="18" customHeight="1">
      <c r="K21" s="119"/>
      <c r="L21" s="111" t="s">
        <v>161</v>
      </c>
      <c r="M21" s="326"/>
      <c r="N21" s="528">
        <f>IF(ISERROR(N13-C13),"",(N13-C13))</f>
        <v>2778000</v>
      </c>
      <c r="O21" s="529" t="str">
        <f>IF(ISERROR(IF(C13&lt;0,"-",N21/C13)),"",(IF(C13&lt;0,"-",N21/C13)))</f>
        <v>-</v>
      </c>
      <c r="P21" s="130"/>
    </row>
    <row r="22" spans="11:16" ht="18" customHeight="1">
      <c r="K22" s="119"/>
      <c r="L22" s="111" t="s">
        <v>162</v>
      </c>
      <c r="M22" s="326"/>
      <c r="N22" s="528">
        <f>IF(ISERROR(N15-C15),"",(N15-C15))</f>
        <v>2776000</v>
      </c>
      <c r="O22" s="529" t="str">
        <f>IF(ISERROR(IF(C15&lt;0,"-",N22/C15)),"",(IF(C15&lt;0,"-",N22/C15)))</f>
        <v>-</v>
      </c>
      <c r="P22" s="130"/>
    </row>
    <row r="23" spans="11:16" ht="18" customHeight="1" thickBot="1">
      <c r="K23" s="124"/>
      <c r="L23" s="125"/>
      <c r="M23" s="133"/>
      <c r="N23" s="134"/>
      <c r="O23" s="134"/>
      <c r="P23" s="135"/>
    </row>
  </sheetData>
  <sheetProtection password="CA2D" sheet="1" objects="1" scenarios="1"/>
  <mergeCells count="24">
    <mergeCell ref="N6:O6"/>
    <mergeCell ref="A15:B15"/>
    <mergeCell ref="A10:B10"/>
    <mergeCell ref="A11:B11"/>
    <mergeCell ref="A12:B12"/>
    <mergeCell ref="C6:D6"/>
    <mergeCell ref="A14:B14"/>
    <mergeCell ref="A8:B9"/>
    <mergeCell ref="C8:C9"/>
    <mergeCell ref="D8:D9"/>
    <mergeCell ref="A7:B7"/>
    <mergeCell ref="A13:B13"/>
    <mergeCell ref="L7:M7"/>
    <mergeCell ref="L8:M9"/>
    <mergeCell ref="N8:N9"/>
    <mergeCell ref="O8:O9"/>
    <mergeCell ref="L10:M10"/>
    <mergeCell ref="L19:M19"/>
    <mergeCell ref="L18:M18"/>
    <mergeCell ref="L12:M12"/>
    <mergeCell ref="L13:M13"/>
    <mergeCell ref="L14:M14"/>
    <mergeCell ref="L15:M15"/>
    <mergeCell ref="L11:M11"/>
  </mergeCells>
  <phoneticPr fontId="2"/>
  <pageMargins left="0.70866141732283472" right="0.70866141732283472" top="0.74803149606299213" bottom="0.74803149606299213" header="0.31496062992125984" footer="0.31496062992125984"/>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tabSelected="1" topLeftCell="A7" zoomScale="90" zoomScaleNormal="90" workbookViewId="0">
      <selection activeCell="A4" sqref="A4:J7"/>
    </sheetView>
  </sheetViews>
  <sheetFormatPr defaultColWidth="9" defaultRowHeight="18" customHeight="1"/>
  <cols>
    <col min="1" max="1" width="15.625" style="1" customWidth="1"/>
    <col min="2" max="2" width="9.125" style="1" customWidth="1"/>
    <col min="3" max="10" width="11.125" style="1" customWidth="1"/>
    <col min="11" max="11" width="9.125" style="1" customWidth="1"/>
    <col min="12" max="22" width="11.125" style="1" customWidth="1"/>
    <col min="23" max="16384" width="9" style="1"/>
  </cols>
  <sheetData>
    <row r="1" spans="1:18" ht="18" customHeight="1">
      <c r="A1" s="52" t="s">
        <v>432</v>
      </c>
      <c r="B1" s="52"/>
    </row>
    <row r="3" spans="1:18" ht="18" customHeight="1">
      <c r="A3" s="53" t="s">
        <v>4</v>
      </c>
      <c r="B3" s="9"/>
    </row>
    <row r="4" spans="1:18" ht="18" customHeight="1">
      <c r="I4" s="80" t="s">
        <v>288</v>
      </c>
    </row>
    <row r="5" spans="1:18" ht="18" customHeight="1">
      <c r="A5" s="60"/>
      <c r="B5" s="60"/>
      <c r="C5" s="1122" t="str">
        <f>IF(⑤決算書入力シート!G5="","",⑤決算書入力シート!G5)</f>
        <v>H3期</v>
      </c>
      <c r="D5" s="1122"/>
      <c r="E5" s="1122"/>
      <c r="F5" s="1122"/>
      <c r="G5" s="1122"/>
      <c r="H5" s="1122"/>
      <c r="I5" s="1122"/>
    </row>
    <row r="6" spans="1:18" ht="18" customHeight="1" thickBot="1">
      <c r="A6" s="60"/>
      <c r="B6" s="60"/>
      <c r="C6" s="531" t="s">
        <v>0</v>
      </c>
      <c r="D6" s="532" t="s">
        <v>286</v>
      </c>
      <c r="E6" s="533" t="s">
        <v>287</v>
      </c>
      <c r="F6" s="534" t="s">
        <v>10</v>
      </c>
      <c r="G6" s="535" t="s">
        <v>106</v>
      </c>
      <c r="H6" s="535" t="s">
        <v>1</v>
      </c>
      <c r="I6" s="536" t="s">
        <v>107</v>
      </c>
    </row>
    <row r="7" spans="1:18" ht="18" customHeight="1" thickBot="1">
      <c r="A7" s="1123" t="s">
        <v>108</v>
      </c>
      <c r="B7" s="1124"/>
      <c r="C7" s="537">
        <f>⑤決算書入力シート!G7</f>
        <v>37000000</v>
      </c>
      <c r="D7" s="543">
        <v>180000</v>
      </c>
      <c r="E7" s="538">
        <f>IF(ISERROR(C7/D7),"",(C7/D7))</f>
        <v>205.55555555555554</v>
      </c>
      <c r="F7" s="539">
        <f>⑤決算書入力シート!G8</f>
        <v>26800000</v>
      </c>
      <c r="G7" s="540">
        <f>IF(ISERROR(F7/C$7),"",(F7/C$7))</f>
        <v>0.72432432432432436</v>
      </c>
      <c r="H7" s="541">
        <f>C7-F7</f>
        <v>10200000</v>
      </c>
      <c r="I7" s="542">
        <f>IF(ISERROR(H7/C$7),"",(H7/C$7))</f>
        <v>0.27567567567567569</v>
      </c>
    </row>
    <row r="8" spans="1:18" ht="18" customHeight="1">
      <c r="A8" s="60"/>
      <c r="B8" s="60"/>
      <c r="C8" s="61"/>
      <c r="D8" s="61"/>
      <c r="E8" s="61"/>
      <c r="F8" s="62"/>
      <c r="G8" s="5"/>
      <c r="H8" s="5"/>
      <c r="K8" s="53" t="s">
        <v>289</v>
      </c>
    </row>
    <row r="9" spans="1:18" ht="18" customHeight="1">
      <c r="A9" s="60"/>
      <c r="B9" s="60"/>
      <c r="C9" s="61"/>
      <c r="D9" s="61"/>
      <c r="E9" s="61"/>
      <c r="F9" s="62"/>
      <c r="G9" s="5"/>
      <c r="H9" s="5"/>
    </row>
    <row r="10" spans="1:18" ht="18" customHeight="1" thickBot="1">
      <c r="A10" s="1125" t="s">
        <v>121</v>
      </c>
      <c r="B10" s="1126"/>
      <c r="C10" s="1127"/>
      <c r="D10" s="1127"/>
      <c r="E10" s="1127"/>
      <c r="F10" s="1127"/>
      <c r="G10" s="1126"/>
      <c r="H10" s="1127"/>
      <c r="I10" s="1128"/>
      <c r="K10" s="1125" t="s">
        <v>113</v>
      </c>
      <c r="L10" s="1127"/>
      <c r="M10" s="1127"/>
      <c r="N10" s="1127"/>
      <c r="O10" s="1127"/>
      <c r="P10" s="1126"/>
      <c r="Q10" s="1127"/>
      <c r="R10" s="1128"/>
    </row>
    <row r="11" spans="1:18" s="2" customFormat="1" ht="25.5" customHeight="1">
      <c r="A11" s="69" t="s">
        <v>122</v>
      </c>
      <c r="B11" s="70" t="s">
        <v>109</v>
      </c>
      <c r="C11" s="68" t="s">
        <v>0</v>
      </c>
      <c r="D11" s="219" t="s">
        <v>286</v>
      </c>
      <c r="E11" s="220" t="s">
        <v>287</v>
      </c>
      <c r="F11" s="65" t="s">
        <v>10</v>
      </c>
      <c r="G11" s="67" t="s">
        <v>106</v>
      </c>
      <c r="H11" s="66" t="s">
        <v>1</v>
      </c>
      <c r="I11" s="33" t="s">
        <v>107</v>
      </c>
      <c r="K11" s="72" t="s">
        <v>114</v>
      </c>
      <c r="L11" s="34" t="s">
        <v>0</v>
      </c>
      <c r="M11" s="219" t="s">
        <v>286</v>
      </c>
      <c r="N11" s="220" t="s">
        <v>287</v>
      </c>
      <c r="O11" s="32" t="s">
        <v>10</v>
      </c>
      <c r="P11" s="64" t="s">
        <v>112</v>
      </c>
      <c r="Q11" s="34" t="s">
        <v>1</v>
      </c>
      <c r="R11" s="33" t="s">
        <v>107</v>
      </c>
    </row>
    <row r="12" spans="1:18" ht="18" customHeight="1">
      <c r="A12" s="599" t="s">
        <v>555</v>
      </c>
      <c r="B12" s="600">
        <v>0.27</v>
      </c>
      <c r="C12" s="544">
        <f>IF(B12="","",$C$7*B12)</f>
        <v>9990000</v>
      </c>
      <c r="D12" s="605">
        <v>50000</v>
      </c>
      <c r="E12" s="547">
        <f>IF(ISERROR(C12/D12),"",(C12/D12))</f>
        <v>199.8</v>
      </c>
      <c r="F12" s="550">
        <f>IF(ISERROR(C12*G12),"",(C12*G12))</f>
        <v>7492500</v>
      </c>
      <c r="G12" s="608">
        <v>0.75</v>
      </c>
      <c r="H12" s="544">
        <f>IF(ISERROR(C12-F12),"",(C12-F12))</f>
        <v>2497500</v>
      </c>
      <c r="I12" s="553">
        <f>IF(ISERROR(H12/C12),"",(H12/C12))</f>
        <v>0.25</v>
      </c>
      <c r="K12" s="611">
        <v>0.05</v>
      </c>
      <c r="L12" s="565">
        <f>IF(ISERROR(C12*(K12+1)),"",(C12*(K12+1)))</f>
        <v>10489500</v>
      </c>
      <c r="M12" s="566">
        <f>IF(ISERROR(D12*(K12+1)),"",(D12*(K12+1)))</f>
        <v>52500</v>
      </c>
      <c r="N12" s="567">
        <f>IF(ISERROR(L12/M12),"",(L12/M12))</f>
        <v>199.8</v>
      </c>
      <c r="O12" s="568">
        <f>IF(ISERROR(L12*P12),"",(L12*P12))</f>
        <v>7867125</v>
      </c>
      <c r="P12" s="612">
        <v>0.75</v>
      </c>
      <c r="Q12" s="592">
        <f>IF(ISERROR(L12-O12),"",(L12-O12))</f>
        <v>2622375</v>
      </c>
      <c r="R12" s="553">
        <f>IF(ISERROR(Q12/L12),"",(Q12/L12))</f>
        <v>0.25</v>
      </c>
    </row>
    <row r="13" spans="1:18" ht="18" customHeight="1">
      <c r="A13" s="601" t="s">
        <v>556</v>
      </c>
      <c r="B13" s="602">
        <v>0.32300000000000001</v>
      </c>
      <c r="C13" s="545">
        <f t="shared" ref="C13:C21" si="0">IF(B13="","",$C$7*B13)</f>
        <v>11951000</v>
      </c>
      <c r="D13" s="606">
        <v>66000</v>
      </c>
      <c r="E13" s="548">
        <f t="shared" ref="E13:E21" si="1">IF(ISERROR(C13/D13),"",(C13/D13))</f>
        <v>181.07575757575756</v>
      </c>
      <c r="F13" s="551">
        <f t="shared" ref="F13:F21" si="2">IF(ISERROR(C13*G13),"",(C13*G13))</f>
        <v>8963250</v>
      </c>
      <c r="G13" s="609">
        <v>0.75</v>
      </c>
      <c r="H13" s="545">
        <f t="shared" ref="H13:H21" si="3">IF(ISERROR(C13-F13),"",(C13-F13))</f>
        <v>2987750</v>
      </c>
      <c r="I13" s="554">
        <f t="shared" ref="I13:I21" si="4">IF(ISERROR(H13/C13),"",(H13/C13))</f>
        <v>0.25</v>
      </c>
      <c r="K13" s="602">
        <v>0.05</v>
      </c>
      <c r="L13" s="569">
        <f t="shared" ref="L13:L21" si="5">IF(ISERROR(C13*(K13+1)),"",(C13*(K13+1)))</f>
        <v>12548550</v>
      </c>
      <c r="M13" s="570">
        <f t="shared" ref="M13:M21" si="6">IF(ISERROR(D13*(K13+1)),"",(D13*(K13+1)))</f>
        <v>69300</v>
      </c>
      <c r="N13" s="571">
        <f t="shared" ref="N13:N21" si="7">IF(ISERROR(L13/M13),"",(L13/M13))</f>
        <v>181.07575757575756</v>
      </c>
      <c r="O13" s="572">
        <f t="shared" ref="O13:O21" si="8">IF(ISERROR(L13*P13),"",(L13*P13))</f>
        <v>9411412.5</v>
      </c>
      <c r="P13" s="609">
        <v>0.75</v>
      </c>
      <c r="Q13" s="593">
        <f t="shared" ref="Q13:Q21" si="9">IF(ISERROR(L13-O13),"",(L13-O13))</f>
        <v>3137137.5</v>
      </c>
      <c r="R13" s="554">
        <f t="shared" ref="R13:R21" si="10">IF(ISERROR(Q13/L13),"",(Q13/L13))</f>
        <v>0.25</v>
      </c>
    </row>
    <row r="14" spans="1:18" ht="18" customHeight="1">
      <c r="A14" s="601" t="s">
        <v>557</v>
      </c>
      <c r="B14" s="602">
        <v>0.16400000000000001</v>
      </c>
      <c r="C14" s="545">
        <f t="shared" si="0"/>
        <v>6068000</v>
      </c>
      <c r="D14" s="606">
        <v>30000</v>
      </c>
      <c r="E14" s="548">
        <f t="shared" si="1"/>
        <v>202.26666666666668</v>
      </c>
      <c r="F14" s="551">
        <f t="shared" si="2"/>
        <v>4854400</v>
      </c>
      <c r="G14" s="609">
        <v>0.8</v>
      </c>
      <c r="H14" s="545">
        <f t="shared" si="3"/>
        <v>1213600</v>
      </c>
      <c r="I14" s="554">
        <f t="shared" si="4"/>
        <v>0.2</v>
      </c>
      <c r="K14" s="602">
        <v>0.05</v>
      </c>
      <c r="L14" s="569">
        <f t="shared" si="5"/>
        <v>6371400</v>
      </c>
      <c r="M14" s="570">
        <f t="shared" si="6"/>
        <v>31500</v>
      </c>
      <c r="N14" s="571">
        <f t="shared" si="7"/>
        <v>202.26666666666668</v>
      </c>
      <c r="O14" s="572">
        <f t="shared" si="8"/>
        <v>5097120</v>
      </c>
      <c r="P14" s="609">
        <v>0.8</v>
      </c>
      <c r="Q14" s="593">
        <f t="shared" si="9"/>
        <v>1274280</v>
      </c>
      <c r="R14" s="554">
        <f t="shared" si="10"/>
        <v>0.2</v>
      </c>
    </row>
    <row r="15" spans="1:18" ht="18" customHeight="1">
      <c r="A15" s="601" t="s">
        <v>558</v>
      </c>
      <c r="B15" s="602">
        <v>0.16400000000000001</v>
      </c>
      <c r="C15" s="545">
        <f t="shared" si="0"/>
        <v>6068000</v>
      </c>
      <c r="D15" s="606">
        <v>40000</v>
      </c>
      <c r="E15" s="548">
        <f t="shared" si="1"/>
        <v>151.69999999999999</v>
      </c>
      <c r="F15" s="551">
        <f t="shared" si="2"/>
        <v>5157800</v>
      </c>
      <c r="G15" s="609">
        <v>0.85</v>
      </c>
      <c r="H15" s="545">
        <f t="shared" si="3"/>
        <v>910200</v>
      </c>
      <c r="I15" s="554">
        <f t="shared" si="4"/>
        <v>0.15</v>
      </c>
      <c r="K15" s="602">
        <v>0.05</v>
      </c>
      <c r="L15" s="569">
        <f t="shared" si="5"/>
        <v>6371400</v>
      </c>
      <c r="M15" s="570">
        <f t="shared" si="6"/>
        <v>42000</v>
      </c>
      <c r="N15" s="571">
        <f t="shared" si="7"/>
        <v>151.69999999999999</v>
      </c>
      <c r="O15" s="572">
        <f t="shared" si="8"/>
        <v>5415690</v>
      </c>
      <c r="P15" s="609">
        <v>0.85</v>
      </c>
      <c r="Q15" s="593">
        <f t="shared" si="9"/>
        <v>955710</v>
      </c>
      <c r="R15" s="554">
        <f t="shared" si="10"/>
        <v>0.15</v>
      </c>
    </row>
    <row r="16" spans="1:18" ht="18" customHeight="1">
      <c r="A16" s="601" t="s">
        <v>559</v>
      </c>
      <c r="B16" s="602">
        <v>8.3000000000000004E-2</v>
      </c>
      <c r="C16" s="545">
        <f t="shared" si="0"/>
        <v>3071000</v>
      </c>
      <c r="D16" s="606">
        <v>20000</v>
      </c>
      <c r="E16" s="548">
        <f t="shared" si="1"/>
        <v>153.55000000000001</v>
      </c>
      <c r="F16" s="551">
        <f t="shared" si="2"/>
        <v>2456800</v>
      </c>
      <c r="G16" s="609">
        <v>0.8</v>
      </c>
      <c r="H16" s="545">
        <f t="shared" si="3"/>
        <v>614200</v>
      </c>
      <c r="I16" s="554">
        <f t="shared" si="4"/>
        <v>0.2</v>
      </c>
      <c r="K16" s="602">
        <v>1.8</v>
      </c>
      <c r="L16" s="569">
        <f t="shared" si="5"/>
        <v>8598800</v>
      </c>
      <c r="M16" s="570">
        <f t="shared" si="6"/>
        <v>56000</v>
      </c>
      <c r="N16" s="571">
        <f t="shared" si="7"/>
        <v>153.55000000000001</v>
      </c>
      <c r="O16" s="572">
        <f t="shared" si="8"/>
        <v>6449100</v>
      </c>
      <c r="P16" s="609">
        <v>0.75</v>
      </c>
      <c r="Q16" s="593">
        <f t="shared" si="9"/>
        <v>2149700</v>
      </c>
      <c r="R16" s="554">
        <f t="shared" si="10"/>
        <v>0.25</v>
      </c>
    </row>
    <row r="17" spans="1:18" ht="18" customHeight="1">
      <c r="A17" s="601"/>
      <c r="B17" s="602"/>
      <c r="C17" s="545" t="str">
        <f t="shared" si="0"/>
        <v/>
      </c>
      <c r="D17" s="606"/>
      <c r="E17" s="548" t="str">
        <f t="shared" si="1"/>
        <v/>
      </c>
      <c r="F17" s="551" t="str">
        <f t="shared" si="2"/>
        <v/>
      </c>
      <c r="G17" s="609"/>
      <c r="H17" s="545" t="str">
        <f t="shared" si="3"/>
        <v/>
      </c>
      <c r="I17" s="554" t="str">
        <f t="shared" si="4"/>
        <v/>
      </c>
      <c r="K17" s="602"/>
      <c r="L17" s="569" t="str">
        <f t="shared" si="5"/>
        <v/>
      </c>
      <c r="M17" s="570">
        <f t="shared" si="6"/>
        <v>0</v>
      </c>
      <c r="N17" s="571" t="str">
        <f t="shared" si="7"/>
        <v/>
      </c>
      <c r="O17" s="572" t="str">
        <f t="shared" si="8"/>
        <v/>
      </c>
      <c r="P17" s="609"/>
      <c r="Q17" s="593" t="str">
        <f t="shared" si="9"/>
        <v/>
      </c>
      <c r="R17" s="554" t="str">
        <f t="shared" si="10"/>
        <v/>
      </c>
    </row>
    <row r="18" spans="1:18" ht="18" customHeight="1">
      <c r="A18" s="601"/>
      <c r="B18" s="602"/>
      <c r="C18" s="545" t="str">
        <f t="shared" si="0"/>
        <v/>
      </c>
      <c r="D18" s="606"/>
      <c r="E18" s="548" t="str">
        <f t="shared" si="1"/>
        <v/>
      </c>
      <c r="F18" s="551" t="str">
        <f t="shared" si="2"/>
        <v/>
      </c>
      <c r="G18" s="609"/>
      <c r="H18" s="545" t="str">
        <f t="shared" si="3"/>
        <v/>
      </c>
      <c r="I18" s="554" t="str">
        <f t="shared" si="4"/>
        <v/>
      </c>
      <c r="K18" s="602"/>
      <c r="L18" s="569" t="str">
        <f t="shared" si="5"/>
        <v/>
      </c>
      <c r="M18" s="570">
        <f t="shared" si="6"/>
        <v>0</v>
      </c>
      <c r="N18" s="571" t="str">
        <f t="shared" si="7"/>
        <v/>
      </c>
      <c r="O18" s="572" t="str">
        <f t="shared" si="8"/>
        <v/>
      </c>
      <c r="P18" s="609"/>
      <c r="Q18" s="593" t="str">
        <f t="shared" si="9"/>
        <v/>
      </c>
      <c r="R18" s="554" t="str">
        <f t="shared" si="10"/>
        <v/>
      </c>
    </row>
    <row r="19" spans="1:18" ht="18" customHeight="1">
      <c r="A19" s="601"/>
      <c r="B19" s="602"/>
      <c r="C19" s="545" t="str">
        <f t="shared" si="0"/>
        <v/>
      </c>
      <c r="D19" s="606"/>
      <c r="E19" s="548" t="str">
        <f t="shared" si="1"/>
        <v/>
      </c>
      <c r="F19" s="551" t="str">
        <f t="shared" si="2"/>
        <v/>
      </c>
      <c r="G19" s="609"/>
      <c r="H19" s="545" t="str">
        <f t="shared" si="3"/>
        <v/>
      </c>
      <c r="I19" s="554" t="str">
        <f t="shared" si="4"/>
        <v/>
      </c>
      <c r="K19" s="602"/>
      <c r="L19" s="569" t="str">
        <f t="shared" si="5"/>
        <v/>
      </c>
      <c r="M19" s="570">
        <f t="shared" si="6"/>
        <v>0</v>
      </c>
      <c r="N19" s="571" t="str">
        <f t="shared" si="7"/>
        <v/>
      </c>
      <c r="O19" s="572" t="str">
        <f t="shared" si="8"/>
        <v/>
      </c>
      <c r="P19" s="609"/>
      <c r="Q19" s="593" t="str">
        <f t="shared" si="9"/>
        <v/>
      </c>
      <c r="R19" s="554" t="str">
        <f t="shared" si="10"/>
        <v/>
      </c>
    </row>
    <row r="20" spans="1:18" ht="18" customHeight="1">
      <c r="A20" s="601"/>
      <c r="B20" s="602"/>
      <c r="C20" s="545" t="str">
        <f t="shared" si="0"/>
        <v/>
      </c>
      <c r="D20" s="606"/>
      <c r="E20" s="548" t="str">
        <f t="shared" si="1"/>
        <v/>
      </c>
      <c r="F20" s="551" t="str">
        <f t="shared" si="2"/>
        <v/>
      </c>
      <c r="G20" s="609"/>
      <c r="H20" s="545" t="str">
        <f t="shared" si="3"/>
        <v/>
      </c>
      <c r="I20" s="554" t="str">
        <f t="shared" si="4"/>
        <v/>
      </c>
      <c r="K20" s="602"/>
      <c r="L20" s="569" t="str">
        <f t="shared" si="5"/>
        <v/>
      </c>
      <c r="M20" s="570">
        <f t="shared" si="6"/>
        <v>0</v>
      </c>
      <c r="N20" s="571" t="str">
        <f t="shared" si="7"/>
        <v/>
      </c>
      <c r="O20" s="572" t="str">
        <f t="shared" si="8"/>
        <v/>
      </c>
      <c r="P20" s="609"/>
      <c r="Q20" s="593" t="str">
        <f t="shared" si="9"/>
        <v/>
      </c>
      <c r="R20" s="554" t="str">
        <f t="shared" si="10"/>
        <v/>
      </c>
    </row>
    <row r="21" spans="1:18" ht="18" customHeight="1" thickBot="1">
      <c r="A21" s="603"/>
      <c r="B21" s="604"/>
      <c r="C21" s="546" t="str">
        <f t="shared" si="0"/>
        <v/>
      </c>
      <c r="D21" s="607"/>
      <c r="E21" s="549" t="str">
        <f t="shared" si="1"/>
        <v/>
      </c>
      <c r="F21" s="552" t="str">
        <f t="shared" si="2"/>
        <v/>
      </c>
      <c r="G21" s="610"/>
      <c r="H21" s="545" t="str">
        <f t="shared" si="3"/>
        <v/>
      </c>
      <c r="I21" s="555" t="str">
        <f t="shared" si="4"/>
        <v/>
      </c>
      <c r="K21" s="604"/>
      <c r="L21" s="573" t="str">
        <f t="shared" si="5"/>
        <v/>
      </c>
      <c r="M21" s="574">
        <f t="shared" si="6"/>
        <v>0</v>
      </c>
      <c r="N21" s="575" t="str">
        <f t="shared" si="7"/>
        <v/>
      </c>
      <c r="O21" s="576" t="str">
        <f t="shared" si="8"/>
        <v/>
      </c>
      <c r="P21" s="610"/>
      <c r="Q21" s="594" t="str">
        <f t="shared" si="9"/>
        <v/>
      </c>
      <c r="R21" s="555" t="str">
        <f t="shared" si="10"/>
        <v/>
      </c>
    </row>
    <row r="22" spans="1:18" ht="18" customHeight="1" thickBot="1">
      <c r="A22" s="6" t="s">
        <v>110</v>
      </c>
      <c r="B22" s="556">
        <f>SUM(B12:B21)</f>
        <v>1.004</v>
      </c>
      <c r="C22" s="557">
        <f>SUM(C12:C21)</f>
        <v>37148000</v>
      </c>
      <c r="D22" s="558">
        <f>SUM(D12:D21)</f>
        <v>206000</v>
      </c>
      <c r="E22" s="559">
        <f>IF(ISERROR(C22/D22),"",(C22/D22))</f>
        <v>180.33009708737865</v>
      </c>
      <c r="F22" s="557">
        <f>SUM(F12:F21)</f>
        <v>28924750</v>
      </c>
      <c r="G22" s="560">
        <f>IF(ISERROR(F22/C22),"",(F22/C22))</f>
        <v>0.77863545816733071</v>
      </c>
      <c r="H22" s="557">
        <f t="shared" ref="H22" si="11">C22-F22</f>
        <v>8223250</v>
      </c>
      <c r="I22" s="560">
        <f>IF(ISERROR(H22/C22),"",(H22/C22))</f>
        <v>0.22136454183266932</v>
      </c>
      <c r="K22" s="136" t="s">
        <v>110</v>
      </c>
      <c r="L22" s="577">
        <f>SUM(L12:L21)</f>
        <v>44379650</v>
      </c>
      <c r="M22" s="578">
        <f>SUM(M12:M21)</f>
        <v>251300</v>
      </c>
      <c r="N22" s="579">
        <f>IF(ISERROR(L22/M22),"",(L22/M22))</f>
        <v>176.60027855153203</v>
      </c>
      <c r="O22" s="577">
        <f>SUM(O12:O21)</f>
        <v>34240447.5</v>
      </c>
      <c r="P22" s="588">
        <f>IF(ISERROR(O22/L22),"",(O22/L22))</f>
        <v>0.77153487014881816</v>
      </c>
      <c r="Q22" s="577">
        <f>SUM(Q12:Q21)</f>
        <v>10139202.5</v>
      </c>
      <c r="R22" s="595">
        <f>IF(ISERROR(Q22/L22),"",(Q22/L22))</f>
        <v>0.22846512985118178</v>
      </c>
    </row>
    <row r="23" spans="1:18" ht="18" customHeight="1" thickBot="1">
      <c r="A23" s="60"/>
      <c r="B23" s="71" t="s">
        <v>3</v>
      </c>
      <c r="C23" s="561">
        <f>C7-C22</f>
        <v>-148000</v>
      </c>
      <c r="D23" s="562">
        <f t="shared" ref="D23" si="12">D7-D22</f>
        <v>-26000</v>
      </c>
      <c r="E23" s="563">
        <f>IF(ISERROR(E7-E22),"",(E7-E22))</f>
        <v>25.225458468176896</v>
      </c>
      <c r="F23" s="561">
        <f t="shared" ref="F23:H23" si="13">F7-F22</f>
        <v>-2124750</v>
      </c>
      <c r="G23" s="564">
        <f>IF(ISERROR(G7-G22),"",(G7-G22))</f>
        <v>-5.4311133843006343E-2</v>
      </c>
      <c r="H23" s="561">
        <f t="shared" si="13"/>
        <v>1976750</v>
      </c>
      <c r="I23" s="564">
        <f>IF(ISERROR(I7-I22),"",(I7-I22))</f>
        <v>5.4311133843006371E-2</v>
      </c>
      <c r="K23" s="221" t="s">
        <v>115</v>
      </c>
      <c r="L23" s="580">
        <f>L22-C22</f>
        <v>7231650</v>
      </c>
      <c r="M23" s="581">
        <f t="shared" ref="M23" si="14">M22-D22</f>
        <v>45300</v>
      </c>
      <c r="N23" s="582">
        <f>IF(ISERROR(N22-E22),"",(N22-E22))</f>
        <v>-3.7298185358466185</v>
      </c>
      <c r="O23" s="580">
        <f>O22-F22</f>
        <v>5315697.5</v>
      </c>
      <c r="P23" s="589">
        <f>IF(ISERROR(P22-G22),"",(P22-G22))</f>
        <v>-7.1005880185125436E-3</v>
      </c>
      <c r="Q23" s="596">
        <f>Q22-H22</f>
        <v>1915952.5</v>
      </c>
      <c r="R23" s="597">
        <f>IF(ISERROR(R22-I22),"",(R22-I22))</f>
        <v>7.1005880185124604E-3</v>
      </c>
    </row>
    <row r="24" spans="1:18" ht="18" customHeight="1">
      <c r="A24" s="60"/>
      <c r="B24" s="60"/>
      <c r="C24" s="61"/>
      <c r="D24" s="61"/>
      <c r="E24" s="61"/>
      <c r="F24" s="62"/>
      <c r="G24" s="5"/>
      <c r="H24" s="5"/>
      <c r="K24" s="63" t="s">
        <v>163</v>
      </c>
      <c r="L24" s="583">
        <f>⑧目標売上・利益の検証シート!N8</f>
        <v>42920000</v>
      </c>
      <c r="M24" s="584"/>
      <c r="N24" s="585"/>
      <c r="O24" s="583">
        <f>⑧目標売上・利益の検証シート!N10</f>
        <v>28942000</v>
      </c>
      <c r="P24" s="590">
        <f>IF(ISERROR(O24/L24),"",(O24/L24))</f>
        <v>0.67432432432432432</v>
      </c>
      <c r="Q24" s="598">
        <f>IF(ISERROR(L24-O24),"",(L24-O24))</f>
        <v>13978000</v>
      </c>
      <c r="R24" s="590">
        <f>IF(ISERROR(Q24/L24),"",(Q24/L24))</f>
        <v>0.32567567567567568</v>
      </c>
    </row>
    <row r="25" spans="1:18" ht="18" customHeight="1">
      <c r="I25" s="1129" t="s">
        <v>434</v>
      </c>
      <c r="J25" s="1130"/>
      <c r="K25" s="138" t="s">
        <v>164</v>
      </c>
      <c r="L25" s="591">
        <f>IF(ISERROR(L22-L24),"",(L22-L24))</f>
        <v>1459650</v>
      </c>
      <c r="M25" s="586"/>
      <c r="N25" s="587"/>
      <c r="O25" s="591">
        <f>IF(ISERROR(O22-O24),"",(O22-O24))</f>
        <v>5298447.5</v>
      </c>
      <c r="P25" s="591">
        <f>IF(ISERROR(P22-P24),"",(P22-P24))</f>
        <v>9.7210545824493844E-2</v>
      </c>
      <c r="Q25" s="591">
        <f>IF(ISERROR(Q22-Q24),"",(Q22-Q24))</f>
        <v>-3838797.5</v>
      </c>
      <c r="R25" s="591">
        <f>IF(ISERROR(R22-R24),"",(R22-R24))</f>
        <v>-9.7210545824493899E-2</v>
      </c>
    </row>
    <row r="26" spans="1:18" ht="11.25" customHeight="1">
      <c r="K26" s="45"/>
      <c r="L26" s="45"/>
      <c r="M26" s="45"/>
      <c r="N26" s="45"/>
      <c r="O26" s="45"/>
      <c r="P26" s="137"/>
      <c r="Q26" s="45"/>
      <c r="R26" s="79"/>
    </row>
    <row r="27" spans="1:18" ht="15" customHeight="1">
      <c r="A27" s="73" t="s">
        <v>100</v>
      </c>
      <c r="B27" s="74"/>
      <c r="C27" s="75"/>
      <c r="D27" s="75"/>
      <c r="E27" s="75"/>
      <c r="F27" s="76"/>
      <c r="G27" s="77"/>
      <c r="H27" s="77"/>
      <c r="I27" s="78"/>
      <c r="K27" s="73" t="s">
        <v>103</v>
      </c>
      <c r="L27" s="78"/>
      <c r="M27" s="78"/>
      <c r="N27" s="78"/>
      <c r="O27" s="78"/>
      <c r="P27" s="78"/>
      <c r="Q27" s="78"/>
      <c r="R27" s="78"/>
    </row>
    <row r="28" spans="1:18" ht="15" customHeight="1">
      <c r="A28" s="73" t="s">
        <v>290</v>
      </c>
      <c r="B28" s="74"/>
      <c r="C28" s="75"/>
      <c r="D28" s="75"/>
      <c r="E28" s="75"/>
      <c r="F28" s="76"/>
      <c r="G28" s="77"/>
      <c r="H28" s="77"/>
      <c r="I28" s="78"/>
      <c r="K28" s="73" t="s">
        <v>102</v>
      </c>
      <c r="L28" s="78"/>
      <c r="M28" s="78"/>
      <c r="N28" s="78"/>
      <c r="O28" s="78"/>
      <c r="P28" s="78"/>
      <c r="Q28" s="78"/>
      <c r="R28" s="78"/>
    </row>
    <row r="29" spans="1:18" ht="15" customHeight="1">
      <c r="A29" s="73" t="s">
        <v>101</v>
      </c>
      <c r="B29" s="74"/>
      <c r="C29" s="75"/>
      <c r="D29" s="75"/>
      <c r="E29" s="75"/>
      <c r="F29" s="76"/>
      <c r="G29" s="77"/>
      <c r="H29" s="77"/>
      <c r="I29" s="78"/>
      <c r="K29" s="73" t="s">
        <v>165</v>
      </c>
      <c r="L29" s="78"/>
      <c r="M29" s="78"/>
      <c r="N29" s="78"/>
      <c r="O29" s="78"/>
      <c r="P29" s="78"/>
      <c r="Q29" s="78"/>
      <c r="R29" s="78"/>
    </row>
    <row r="30" spans="1:18" ht="15" customHeight="1">
      <c r="A30" s="73" t="s">
        <v>111</v>
      </c>
      <c r="B30" s="74"/>
      <c r="C30" s="75"/>
      <c r="D30" s="75"/>
      <c r="E30" s="75"/>
      <c r="F30" s="76"/>
      <c r="G30" s="77"/>
      <c r="H30" s="77"/>
      <c r="I30" s="78"/>
      <c r="K30" s="73"/>
      <c r="L30" s="78"/>
      <c r="M30" s="78"/>
      <c r="N30" s="78"/>
      <c r="O30" s="78"/>
      <c r="P30" s="78"/>
      <c r="Q30" s="78"/>
      <c r="R30" s="78"/>
    </row>
    <row r="31" spans="1:18" ht="18" customHeight="1">
      <c r="K31" s="139"/>
      <c r="L31" s="4"/>
      <c r="M31" s="4"/>
      <c r="N31" s="4"/>
      <c r="O31" s="4"/>
      <c r="P31" s="4"/>
      <c r="Q31" s="4"/>
      <c r="R31" s="4"/>
    </row>
    <row r="32" spans="1:18" ht="18" customHeight="1">
      <c r="A32" s="53" t="s">
        <v>14</v>
      </c>
      <c r="B32" s="9"/>
    </row>
    <row r="34" spans="1:20" ht="18" customHeight="1" thickBot="1">
      <c r="B34" s="1" t="s">
        <v>104</v>
      </c>
      <c r="K34" s="7" t="s">
        <v>105</v>
      </c>
      <c r="L34" s="7"/>
      <c r="M34" s="7"/>
      <c r="N34" s="7"/>
      <c r="O34" s="7"/>
      <c r="P34" s="7"/>
      <c r="Q34" s="7"/>
      <c r="R34" s="7"/>
    </row>
    <row r="35" spans="1:20" ht="18" customHeight="1">
      <c r="A35" s="130"/>
      <c r="B35" s="1112"/>
      <c r="C35" s="1113"/>
      <c r="D35" s="1113"/>
      <c r="E35" s="1113"/>
      <c r="F35" s="1113"/>
      <c r="G35" s="1113"/>
      <c r="H35" s="1113"/>
      <c r="I35" s="1114"/>
      <c r="K35" s="1112"/>
      <c r="L35" s="1113"/>
      <c r="M35" s="1113"/>
      <c r="N35" s="1113"/>
      <c r="O35" s="1113"/>
      <c r="P35" s="1113"/>
      <c r="Q35" s="1113"/>
      <c r="R35" s="1114"/>
    </row>
    <row r="36" spans="1:20" ht="18" customHeight="1">
      <c r="A36" s="217"/>
      <c r="B36" s="1115"/>
      <c r="C36" s="1121"/>
      <c r="D36" s="1121"/>
      <c r="E36" s="1121"/>
      <c r="F36" s="1121"/>
      <c r="G36" s="1121"/>
      <c r="H36" s="1121"/>
      <c r="I36" s="1117"/>
      <c r="J36" s="216"/>
      <c r="K36" s="1115"/>
      <c r="L36" s="1116"/>
      <c r="M36" s="1116"/>
      <c r="N36" s="1116"/>
      <c r="O36" s="1116"/>
      <c r="P36" s="1116"/>
      <c r="Q36" s="1116"/>
      <c r="R36" s="1117"/>
    </row>
    <row r="37" spans="1:20" ht="18" customHeight="1" thickBot="1">
      <c r="A37" s="217"/>
      <c r="B37" s="1118"/>
      <c r="C37" s="1119"/>
      <c r="D37" s="1119"/>
      <c r="E37" s="1119"/>
      <c r="F37" s="1119"/>
      <c r="G37" s="1119"/>
      <c r="H37" s="1119"/>
      <c r="I37" s="1120"/>
      <c r="J37" s="216"/>
      <c r="K37" s="1118"/>
      <c r="L37" s="1119"/>
      <c r="M37" s="1119"/>
      <c r="N37" s="1119"/>
      <c r="O37" s="1119"/>
      <c r="P37" s="1119"/>
      <c r="Q37" s="1119"/>
      <c r="R37" s="1120"/>
    </row>
    <row r="38" spans="1:20" s="4" customFormat="1" ht="18" customHeight="1">
      <c r="J38"/>
      <c r="K38"/>
      <c r="L38"/>
      <c r="M38"/>
      <c r="N38"/>
      <c r="O38" s="8"/>
      <c r="P38" s="8"/>
      <c r="Q38" s="8"/>
      <c r="R38" s="8"/>
      <c r="S38" s="8"/>
      <c r="T38" s="8"/>
    </row>
  </sheetData>
  <sheetProtection password="CA2D" sheet="1" objects="1" scenarios="1"/>
  <mergeCells count="7">
    <mergeCell ref="K35:R37"/>
    <mergeCell ref="B35:I37"/>
    <mergeCell ref="C5:I5"/>
    <mergeCell ref="A7:B7"/>
    <mergeCell ref="A10:I10"/>
    <mergeCell ref="K10:R10"/>
    <mergeCell ref="I25:J25"/>
  </mergeCells>
  <phoneticPr fontId="2"/>
  <printOptions horizontalCentered="1"/>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topLeftCell="A13" zoomScale="80" zoomScaleNormal="80" workbookViewId="0">
      <selection activeCell="A4" sqref="A4:J7"/>
    </sheetView>
  </sheetViews>
  <sheetFormatPr defaultColWidth="9" defaultRowHeight="18" customHeight="1"/>
  <cols>
    <col min="1" max="1" width="3.75" style="235" customWidth="1"/>
    <col min="2" max="2" width="8.25" style="235" customWidth="1"/>
    <col min="3" max="3" width="27.125" style="235" customWidth="1"/>
    <col min="4" max="4" width="9" style="235"/>
    <col min="5" max="10" width="6.625" style="235" customWidth="1"/>
    <col min="11" max="16384" width="9" style="235"/>
  </cols>
  <sheetData>
    <row r="1" spans="1:10" ht="18" customHeight="1">
      <c r="A1" s="1145" t="s">
        <v>433</v>
      </c>
      <c r="B1" s="1145"/>
      <c r="C1" s="1145"/>
      <c r="D1" s="1145"/>
      <c r="E1" s="1145"/>
      <c r="F1" s="1148" t="s">
        <v>327</v>
      </c>
      <c r="G1" s="1149"/>
      <c r="H1" s="1150">
        <v>42125</v>
      </c>
      <c r="I1" s="1151"/>
      <c r="J1" s="1152"/>
    </row>
    <row r="3" spans="1:10" ht="18" customHeight="1">
      <c r="A3" s="244" t="s">
        <v>326</v>
      </c>
    </row>
    <row r="4" spans="1:10" ht="18" customHeight="1">
      <c r="A4" s="766" t="s">
        <v>560</v>
      </c>
      <c r="B4" s="767"/>
      <c r="C4" s="767"/>
      <c r="D4" s="767"/>
      <c r="E4" s="767"/>
      <c r="F4" s="767"/>
      <c r="G4" s="767"/>
      <c r="H4" s="767"/>
      <c r="I4" s="852"/>
      <c r="J4" s="853"/>
    </row>
    <row r="5" spans="1:10" ht="18" customHeight="1">
      <c r="A5" s="1135"/>
      <c r="B5" s="1136"/>
      <c r="C5" s="1136"/>
      <c r="D5" s="1136"/>
      <c r="E5" s="1136"/>
      <c r="F5" s="1136"/>
      <c r="G5" s="1136"/>
      <c r="H5" s="1136"/>
      <c r="I5" s="1137"/>
      <c r="J5" s="1138"/>
    </row>
    <row r="6" spans="1:10" ht="18" customHeight="1">
      <c r="A6" s="1135"/>
      <c r="B6" s="1136"/>
      <c r="C6" s="1136"/>
      <c r="D6" s="1136"/>
      <c r="E6" s="1136"/>
      <c r="F6" s="1136"/>
      <c r="G6" s="1136"/>
      <c r="H6" s="1136"/>
      <c r="I6" s="1137"/>
      <c r="J6" s="1138"/>
    </row>
    <row r="7" spans="1:10" ht="18" customHeight="1">
      <c r="A7" s="769"/>
      <c r="B7" s="770"/>
      <c r="C7" s="770"/>
      <c r="D7" s="770"/>
      <c r="E7" s="770"/>
      <c r="F7" s="770"/>
      <c r="G7" s="770"/>
      <c r="H7" s="770"/>
      <c r="I7" s="855"/>
      <c r="J7" s="856"/>
    </row>
    <row r="10" spans="1:10" ht="18" customHeight="1">
      <c r="A10" s="244" t="s">
        <v>325</v>
      </c>
    </row>
    <row r="11" spans="1:10" ht="18" customHeight="1">
      <c r="A11" s="766" t="s">
        <v>561</v>
      </c>
      <c r="B11" s="767"/>
      <c r="C11" s="767"/>
      <c r="D11" s="767"/>
      <c r="E11" s="767"/>
      <c r="F11" s="767"/>
      <c r="G11" s="767"/>
      <c r="H11" s="767"/>
      <c r="I11" s="852"/>
      <c r="J11" s="853"/>
    </row>
    <row r="12" spans="1:10" ht="18" customHeight="1">
      <c r="A12" s="1135"/>
      <c r="B12" s="1136"/>
      <c r="C12" s="1136"/>
      <c r="D12" s="1136"/>
      <c r="E12" s="1136"/>
      <c r="F12" s="1136"/>
      <c r="G12" s="1136"/>
      <c r="H12" s="1136"/>
      <c r="I12" s="1137"/>
      <c r="J12" s="1138"/>
    </row>
    <row r="13" spans="1:10" ht="18" customHeight="1">
      <c r="A13" s="1135"/>
      <c r="B13" s="1136"/>
      <c r="C13" s="1136"/>
      <c r="D13" s="1136"/>
      <c r="E13" s="1136"/>
      <c r="F13" s="1136"/>
      <c r="G13" s="1136"/>
      <c r="H13" s="1136"/>
      <c r="I13" s="1137"/>
      <c r="J13" s="1138"/>
    </row>
    <row r="14" spans="1:10" ht="18" customHeight="1">
      <c r="A14" s="769"/>
      <c r="B14" s="770"/>
      <c r="C14" s="770"/>
      <c r="D14" s="770"/>
      <c r="E14" s="770"/>
      <c r="F14" s="770"/>
      <c r="G14" s="770"/>
      <c r="H14" s="770"/>
      <c r="I14" s="855"/>
      <c r="J14" s="856"/>
    </row>
    <row r="17" spans="1:10" ht="18" customHeight="1">
      <c r="A17" s="244" t="s">
        <v>324</v>
      </c>
    </row>
    <row r="19" spans="1:10" ht="18" customHeight="1">
      <c r="E19" s="1139" t="s">
        <v>323</v>
      </c>
      <c r="F19" s="1141"/>
      <c r="G19" s="1141"/>
      <c r="H19" s="1141"/>
      <c r="I19" s="1141"/>
      <c r="J19" s="1141"/>
    </row>
    <row r="20" spans="1:10" ht="18" customHeight="1">
      <c r="A20" s="1139" t="s">
        <v>322</v>
      </c>
      <c r="B20" s="1139"/>
      <c r="C20" s="1139"/>
      <c r="D20" s="1139" t="s">
        <v>321</v>
      </c>
      <c r="E20" s="1142" t="s">
        <v>320</v>
      </c>
      <c r="F20" s="1143"/>
      <c r="G20" s="1143"/>
      <c r="H20" s="1144"/>
      <c r="I20" s="1146" t="s">
        <v>319</v>
      </c>
      <c r="J20" s="1133" t="s">
        <v>318</v>
      </c>
    </row>
    <row r="21" spans="1:10" ht="18" customHeight="1">
      <c r="A21" s="243" t="s">
        <v>317</v>
      </c>
      <c r="B21" s="243" t="s">
        <v>316</v>
      </c>
      <c r="C21" s="243" t="s">
        <v>315</v>
      </c>
      <c r="D21" s="1140"/>
      <c r="E21" s="236" t="s">
        <v>314</v>
      </c>
      <c r="F21" s="236" t="s">
        <v>313</v>
      </c>
      <c r="G21" s="236" t="s">
        <v>312</v>
      </c>
      <c r="H21" s="242" t="s">
        <v>311</v>
      </c>
      <c r="I21" s="1147"/>
      <c r="J21" s="1134"/>
    </row>
    <row r="22" spans="1:10" ht="61.5" customHeight="1">
      <c r="A22" s="1131">
        <v>1</v>
      </c>
      <c r="B22" s="336" t="s">
        <v>562</v>
      </c>
      <c r="C22" s="337" t="s">
        <v>563</v>
      </c>
      <c r="D22" s="337" t="s">
        <v>565</v>
      </c>
      <c r="E22" s="241"/>
      <c r="F22" s="240"/>
      <c r="G22" s="240"/>
      <c r="H22" s="239"/>
      <c r="I22" s="238"/>
      <c r="J22" s="237"/>
    </row>
    <row r="23" spans="1:10" ht="18" customHeight="1">
      <c r="A23" s="1132"/>
      <c r="B23" s="236" t="s">
        <v>310</v>
      </c>
      <c r="C23" s="765" t="s">
        <v>564</v>
      </c>
      <c r="D23" s="765"/>
      <c r="E23" s="338"/>
      <c r="F23" s="339"/>
      <c r="G23" s="339">
        <v>10</v>
      </c>
      <c r="H23" s="340">
        <v>20</v>
      </c>
      <c r="I23" s="341">
        <v>10</v>
      </c>
      <c r="J23" s="342">
        <v>10</v>
      </c>
    </row>
    <row r="24" spans="1:10" ht="61.5" customHeight="1">
      <c r="A24" s="1131">
        <v>2</v>
      </c>
      <c r="B24" s="336" t="s">
        <v>566</v>
      </c>
      <c r="C24" s="337" t="s">
        <v>567</v>
      </c>
      <c r="D24" s="337" t="s">
        <v>565</v>
      </c>
      <c r="E24" s="241"/>
      <c r="F24" s="240"/>
      <c r="G24" s="240"/>
      <c r="H24" s="239"/>
      <c r="I24" s="238"/>
      <c r="J24" s="237"/>
    </row>
    <row r="25" spans="1:10" ht="18" customHeight="1">
      <c r="A25" s="1132"/>
      <c r="B25" s="236" t="s">
        <v>310</v>
      </c>
      <c r="C25" s="765" t="s">
        <v>568</v>
      </c>
      <c r="D25" s="765"/>
      <c r="E25" s="338">
        <v>100</v>
      </c>
      <c r="F25" s="339">
        <v>200</v>
      </c>
      <c r="G25" s="339">
        <v>300</v>
      </c>
      <c r="H25" s="340">
        <v>400</v>
      </c>
      <c r="I25" s="341">
        <v>200</v>
      </c>
      <c r="J25" s="342">
        <v>200</v>
      </c>
    </row>
    <row r="26" spans="1:10" ht="61.5" customHeight="1">
      <c r="A26" s="1131">
        <v>3</v>
      </c>
      <c r="B26" s="336" t="s">
        <v>569</v>
      </c>
      <c r="C26" s="337" t="s">
        <v>570</v>
      </c>
      <c r="D26" s="337" t="s">
        <v>571</v>
      </c>
      <c r="E26" s="241"/>
      <c r="F26" s="240"/>
      <c r="G26" s="240"/>
      <c r="H26" s="239"/>
      <c r="I26" s="238"/>
      <c r="J26" s="237"/>
    </row>
    <row r="27" spans="1:10" ht="18" customHeight="1">
      <c r="A27" s="1132"/>
      <c r="B27" s="236" t="s">
        <v>309</v>
      </c>
      <c r="C27" s="765" t="s">
        <v>572</v>
      </c>
      <c r="D27" s="765"/>
      <c r="E27" s="338"/>
      <c r="F27" s="339">
        <v>5</v>
      </c>
      <c r="G27" s="339">
        <v>10</v>
      </c>
      <c r="H27" s="340">
        <v>15</v>
      </c>
      <c r="I27" s="341">
        <v>10</v>
      </c>
      <c r="J27" s="342">
        <v>10</v>
      </c>
    </row>
    <row r="28" spans="1:10" ht="61.5" customHeight="1">
      <c r="A28" s="1131">
        <v>4</v>
      </c>
      <c r="B28" s="336" t="s">
        <v>573</v>
      </c>
      <c r="C28" s="337" t="s">
        <v>574</v>
      </c>
      <c r="D28" s="337" t="s">
        <v>575</v>
      </c>
      <c r="E28" s="241"/>
      <c r="F28" s="240"/>
      <c r="G28" s="240"/>
      <c r="H28" s="239"/>
      <c r="I28" s="238"/>
      <c r="J28" s="237"/>
    </row>
    <row r="29" spans="1:10" ht="18" customHeight="1">
      <c r="A29" s="1132"/>
      <c r="B29" s="236" t="s">
        <v>308</v>
      </c>
      <c r="C29" s="765" t="s">
        <v>576</v>
      </c>
      <c r="D29" s="765"/>
      <c r="E29" s="338"/>
      <c r="F29" s="339" t="s">
        <v>577</v>
      </c>
      <c r="G29" s="339"/>
      <c r="H29" s="340" t="s">
        <v>573</v>
      </c>
      <c r="I29" s="341"/>
      <c r="J29" s="342"/>
    </row>
    <row r="30" spans="1:10" ht="61.5" customHeight="1">
      <c r="A30" s="1131">
        <v>5</v>
      </c>
      <c r="B30" s="336"/>
      <c r="C30" s="337"/>
      <c r="D30" s="337"/>
      <c r="E30" s="241"/>
      <c r="F30" s="240"/>
      <c r="G30" s="240"/>
      <c r="H30" s="239"/>
      <c r="I30" s="238"/>
      <c r="J30" s="237"/>
    </row>
    <row r="31" spans="1:10" ht="18" customHeight="1">
      <c r="A31" s="1132"/>
      <c r="B31" s="236" t="s">
        <v>307</v>
      </c>
      <c r="C31" s="765"/>
      <c r="D31" s="765"/>
      <c r="E31" s="338"/>
      <c r="F31" s="339"/>
      <c r="G31" s="339"/>
      <c r="H31" s="340"/>
      <c r="I31" s="341"/>
      <c r="J31" s="342"/>
    </row>
  </sheetData>
  <mergeCells count="21">
    <mergeCell ref="A1:E1"/>
    <mergeCell ref="A20:C20"/>
    <mergeCell ref="C23:D23"/>
    <mergeCell ref="I20:I21"/>
    <mergeCell ref="F1:G1"/>
    <mergeCell ref="H1:J1"/>
    <mergeCell ref="A22:A23"/>
    <mergeCell ref="A30:A31"/>
    <mergeCell ref="J20:J21"/>
    <mergeCell ref="A11:J14"/>
    <mergeCell ref="A4:J7"/>
    <mergeCell ref="C31:D31"/>
    <mergeCell ref="C29:D29"/>
    <mergeCell ref="A28:A29"/>
    <mergeCell ref="D20:D21"/>
    <mergeCell ref="E19:J19"/>
    <mergeCell ref="E20:H20"/>
    <mergeCell ref="A26:A27"/>
    <mergeCell ref="C25:D25"/>
    <mergeCell ref="C27:D27"/>
    <mergeCell ref="A24:A25"/>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①事業者概要シート</vt:lpstr>
      <vt:lpstr>②事業環境の棚卸しシート</vt:lpstr>
      <vt:lpstr>③目標＆構想整理メモ</vt:lpstr>
      <vt:lpstr>⑤決算書入力シート</vt:lpstr>
      <vt:lpstr>⑥財務分析シート</vt:lpstr>
      <vt:lpstr>⑦課題解決による効果検証シート</vt:lpstr>
      <vt:lpstr>⑧目標売上・利益の検証シート</vt:lpstr>
      <vt:lpstr>⑨粗利益目標達成シミュレーション</vt:lpstr>
      <vt:lpstr>⑩事業計画書フォーマット</vt:lpstr>
      <vt:lpstr>⑪損益資金計画フォーマット</vt:lpstr>
      <vt:lpstr>①事業者概要シート!Print_Area</vt:lpstr>
      <vt:lpstr>②事業環境の棚卸しシート!Print_Area</vt:lpstr>
      <vt:lpstr>'③目標＆構想整理メモ'!Print_Area</vt:lpstr>
      <vt:lpstr>⑤決算書入力シート!Print_Area</vt:lpstr>
      <vt:lpstr>⑥財務分析シート!Print_Area</vt:lpstr>
      <vt:lpstr>⑦課題解決による効果検証シート!Print_Area</vt:lpstr>
      <vt:lpstr>⑧目標売上・利益の検証シート!Print_Area</vt:lpstr>
      <vt:lpstr>⑨粗利益目標達成シミュレーション!Print_Area</vt:lpstr>
      <vt:lpstr>⑩事業計画書フォーマット!Print_Area</vt:lpstr>
      <vt:lpstr>⑪損益資金計画フォーマット!Print_Area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石亀一郎</dc:creator>
  <cp:lastModifiedBy>Administrator</cp:lastModifiedBy>
  <cp:lastPrinted>2015-05-07T00:34:46Z</cp:lastPrinted>
  <dcterms:created xsi:type="dcterms:W3CDTF">2014-08-21T04:04:16Z</dcterms:created>
  <dcterms:modified xsi:type="dcterms:W3CDTF">2015-05-28T04:46:20Z</dcterms:modified>
</cp:coreProperties>
</file>